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lsv\2115000_森林管理課\15_森林資源利活用G\01_木材・県産材・バイオマスに関すること\01_県産材利用促進対策\03_いしかわの木を活かす民間施設普及拡大事業（R4～）\R7事業\02_事業チラシ・ガイド・様式（HP掲載）\様式\"/>
    </mc:Choice>
  </mc:AlternateContent>
  <xr:revisionPtr revIDLastSave="0" documentId="13_ncr:1_{DB35F968-9403-4AF8-9116-5306E77BAF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3号" sheetId="6" r:id="rId1"/>
    <sheet name="様式3号 (記載例)" sheetId="4" r:id="rId2"/>
  </sheets>
  <definedNames>
    <definedName name="_xlnm.Print_Area" localSheetId="0">様式3号!$A$1:$F$60</definedName>
    <definedName name="_xlnm.Print_Area" localSheetId="1">'様式3号 (記載例)'!$A$1:$F$60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6" l="1"/>
  <c r="C57" i="6"/>
  <c r="D56" i="6"/>
  <c r="D55" i="6"/>
  <c r="D54" i="6"/>
  <c r="D53" i="6"/>
  <c r="D52" i="6"/>
  <c r="D51" i="6"/>
  <c r="D50" i="6"/>
  <c r="D49" i="6"/>
  <c r="D48" i="6"/>
  <c r="D47" i="6"/>
  <c r="D46" i="6"/>
  <c r="D45" i="6"/>
  <c r="D40" i="6"/>
  <c r="C40" i="6"/>
  <c r="D33" i="6"/>
  <c r="C33" i="6"/>
  <c r="D27" i="6"/>
  <c r="C27" i="6"/>
  <c r="D26" i="6"/>
  <c r="C26" i="6"/>
  <c r="D25" i="6"/>
  <c r="C25" i="6"/>
  <c r="D24" i="6"/>
  <c r="C24" i="6"/>
  <c r="D23" i="6"/>
  <c r="C23" i="6"/>
  <c r="D22" i="6"/>
  <c r="C22" i="6"/>
  <c r="C19" i="6"/>
  <c r="C18" i="6"/>
  <c r="C17" i="6"/>
  <c r="D15" i="6"/>
  <c r="F14" i="6"/>
  <c r="D14" i="6"/>
  <c r="D13" i="6"/>
  <c r="D12" i="6"/>
  <c r="F11" i="6"/>
  <c r="D11" i="6"/>
  <c r="D10" i="6"/>
  <c r="D9" i="6"/>
  <c r="I6" i="6"/>
  <c r="I4" i="6"/>
  <c r="N3" i="6"/>
  <c r="I3" i="6"/>
  <c r="D57" i="4"/>
  <c r="C57" i="4"/>
  <c r="D56" i="4"/>
  <c r="D55" i="4"/>
  <c r="D54" i="4"/>
  <c r="D53" i="4"/>
  <c r="D52" i="4"/>
  <c r="D51" i="4"/>
  <c r="D50" i="4"/>
  <c r="D49" i="4"/>
  <c r="D48" i="4"/>
  <c r="D47" i="4"/>
  <c r="D46" i="4"/>
  <c r="D45" i="4"/>
  <c r="D40" i="4"/>
  <c r="C40" i="4"/>
  <c r="D33" i="4"/>
  <c r="C33" i="4"/>
  <c r="D27" i="4"/>
  <c r="C27" i="4"/>
  <c r="D26" i="4"/>
  <c r="C26" i="4"/>
  <c r="D25" i="4"/>
  <c r="C25" i="4"/>
  <c r="D24" i="4"/>
  <c r="C24" i="4"/>
  <c r="D23" i="4"/>
  <c r="C23" i="4"/>
  <c r="D22" i="4"/>
  <c r="C22" i="4"/>
  <c r="C19" i="4"/>
  <c r="C18" i="4"/>
  <c r="C17" i="4"/>
  <c r="D15" i="4"/>
  <c r="F14" i="4"/>
  <c r="D14" i="4"/>
  <c r="D13" i="4"/>
  <c r="D12" i="4"/>
  <c r="F11" i="4"/>
  <c r="D11" i="4"/>
  <c r="D10" i="4"/>
  <c r="D9" i="4"/>
  <c r="I6" i="4"/>
  <c r="I4" i="4"/>
  <c r="N3" i="4"/>
  <c r="I3" i="4"/>
</calcChain>
</file>

<file path=xl/sharedStrings.xml><?xml version="1.0" encoding="utf-8"?>
<sst xmlns="http://schemas.openxmlformats.org/spreadsheetml/2006/main" count="199" uniqueCount="80">
  <si>
    <t>別記様式第３号</t>
    <rPh sb="0" eb="2">
      <t>ベッキ</t>
    </rPh>
    <rPh sb="2" eb="4">
      <t>ヨウシキ</t>
    </rPh>
    <rPh sb="4" eb="5">
      <t>ダイ</t>
    </rPh>
    <rPh sb="6" eb="7">
      <t>ゴウ</t>
    </rPh>
    <phoneticPr fontId="2"/>
  </si>
  <si>
    <t>補助金上限計算用</t>
    <rPh sb="0" eb="3">
      <t>ホジョキン</t>
    </rPh>
    <rPh sb="3" eb="5">
      <t>ジョウゲン</t>
    </rPh>
    <rPh sb="5" eb="7">
      <t>ケイサン</t>
    </rPh>
    <rPh sb="7" eb="8">
      <t>ヨウ</t>
    </rPh>
    <phoneticPr fontId="2"/>
  </si>
  <si>
    <t>補助金上限計算用(一般材＋工事費）</t>
    <rPh sb="0" eb="3">
      <t>ホジョキン</t>
    </rPh>
    <rPh sb="3" eb="5">
      <t>ジョウゲン</t>
    </rPh>
    <rPh sb="5" eb="7">
      <t>ケイサン</t>
    </rPh>
    <rPh sb="7" eb="8">
      <t>ヨウ</t>
    </rPh>
    <rPh sb="9" eb="11">
      <t>イッパン</t>
    </rPh>
    <rPh sb="11" eb="12">
      <t>ザイ</t>
    </rPh>
    <rPh sb="13" eb="16">
      <t>コウジヒ</t>
    </rPh>
    <phoneticPr fontId="2"/>
  </si>
  <si>
    <t>木造</t>
    <rPh sb="0" eb="2">
      <t>モクゾウ</t>
    </rPh>
    <phoneticPr fontId="2"/>
  </si>
  <si>
    <t>木質内外装</t>
    <rPh sb="0" eb="2">
      <t>モクシツ</t>
    </rPh>
    <rPh sb="2" eb="5">
      <t>ナイガイソウ</t>
    </rPh>
    <phoneticPr fontId="2"/>
  </si>
  <si>
    <t>延床面積(m2)</t>
    <rPh sb="0" eb="1">
      <t>ノ</t>
    </rPh>
    <rPh sb="1" eb="4">
      <t>ユカメンセキ</t>
    </rPh>
    <phoneticPr fontId="2"/>
  </si>
  <si>
    <t>普通材</t>
    <rPh sb="0" eb="2">
      <t>フツウ</t>
    </rPh>
    <rPh sb="2" eb="3">
      <t>ザイ</t>
    </rPh>
    <phoneticPr fontId="2"/>
  </si>
  <si>
    <r>
      <t>助成区分</t>
    </r>
    <r>
      <rPr>
        <sz val="9"/>
        <color theme="1"/>
        <rFont val="游ゴシック"/>
        <family val="3"/>
        <charset val="128"/>
        <scheme val="minor"/>
      </rPr>
      <t>（いずれかに○）</t>
    </r>
    <rPh sb="0" eb="2">
      <t>ジョセイ</t>
    </rPh>
    <rPh sb="2" eb="4">
      <t>クブン</t>
    </rPh>
    <phoneticPr fontId="2"/>
  </si>
  <si>
    <t>新部材</t>
    <rPh sb="0" eb="1">
      <t>シン</t>
    </rPh>
    <rPh sb="1" eb="3">
      <t>ブザイ</t>
    </rPh>
    <phoneticPr fontId="2"/>
  </si>
  <si>
    <t>(新部材の使用がある場合のみ加算）</t>
    <rPh sb="1" eb="2">
      <t>シン</t>
    </rPh>
    <rPh sb="2" eb="4">
      <t>ブザイ</t>
    </rPh>
    <rPh sb="5" eb="7">
      <t>シヨウ</t>
    </rPh>
    <rPh sb="10" eb="12">
      <t>バアイ</t>
    </rPh>
    <rPh sb="14" eb="16">
      <t>カサン</t>
    </rPh>
    <phoneticPr fontId="2"/>
  </si>
  <si>
    <t>物件名称</t>
    <rPh sb="0" eb="2">
      <t>ブッケン</t>
    </rPh>
    <rPh sb="2" eb="4">
      <t>メイショウ</t>
    </rPh>
    <phoneticPr fontId="2"/>
  </si>
  <si>
    <t>株式会社○○　金沢営業所兼ショールーム</t>
    <phoneticPr fontId="2"/>
  </si>
  <si>
    <t>上限</t>
    <rPh sb="0" eb="2">
      <t>ジョウゲン</t>
    </rPh>
    <phoneticPr fontId="2"/>
  </si>
  <si>
    <t>補助率</t>
  </si>
  <si>
    <t>【助成見込額】（円）</t>
    <phoneticPr fontId="2"/>
  </si>
  <si>
    <t>新部材を使用した場合でも、材料費(一般材）、工事・設計費の補助額上限は下記のとおりです</t>
    <rPh sb="0" eb="1">
      <t>シン</t>
    </rPh>
    <rPh sb="1" eb="3">
      <t>ブザイ</t>
    </rPh>
    <rPh sb="4" eb="6">
      <t>シヨウ</t>
    </rPh>
    <rPh sb="8" eb="10">
      <t>バアイ</t>
    </rPh>
    <rPh sb="13" eb="16">
      <t>ザイリョウヒ</t>
    </rPh>
    <rPh sb="17" eb="19">
      <t>イッパン</t>
    </rPh>
    <rPh sb="19" eb="20">
      <t>ザイ</t>
    </rPh>
    <rPh sb="22" eb="24">
      <t>コウジ</t>
    </rPh>
    <rPh sb="25" eb="28">
      <t>セッケイヒ</t>
    </rPh>
    <rPh sb="29" eb="32">
      <t>ホジョガク</t>
    </rPh>
    <rPh sb="32" eb="34">
      <t>ジョウゲン</t>
    </rPh>
    <rPh sb="35" eb="37">
      <t>カキ</t>
    </rPh>
    <phoneticPr fontId="2"/>
  </si>
  <si>
    <t>材料費(一般材）</t>
  </si>
  <si>
    <t>千円未満切り捨て</t>
  </si>
  <si>
    <t>延床面積</t>
    <rPh sb="0" eb="1">
      <t>ノ</t>
    </rPh>
    <rPh sb="1" eb="2">
      <t>ユカ</t>
    </rPh>
    <rPh sb="2" eb="4">
      <t>メンセキ</t>
    </rPh>
    <phoneticPr fontId="2"/>
  </si>
  <si>
    <t>上限額</t>
    <rPh sb="0" eb="3">
      <t>ジョウゲンガク</t>
    </rPh>
    <phoneticPr fontId="2"/>
  </si>
  <si>
    <t>工事費・設計費</t>
    <rPh sb="4" eb="6">
      <t>セッケイ</t>
    </rPh>
    <rPh sb="6" eb="7">
      <t>ヒ</t>
    </rPh>
    <phoneticPr fontId="2"/>
  </si>
  <si>
    <t>300m2未満</t>
    <rPh sb="5" eb="7">
      <t>ミマン</t>
    </rPh>
    <phoneticPr fontId="2"/>
  </si>
  <si>
    <t>200万円</t>
    <rPh sb="3" eb="5">
      <t>マンエン</t>
    </rPh>
    <phoneticPr fontId="2"/>
  </si>
  <si>
    <t>小計</t>
    <rPh sb="0" eb="2">
      <t>ショウケイ</t>
    </rPh>
    <phoneticPr fontId="2"/>
  </si>
  <si>
    <t>300～400m2未満</t>
    <rPh sb="9" eb="11">
      <t>ミマン</t>
    </rPh>
    <phoneticPr fontId="2"/>
  </si>
  <si>
    <t>300万円</t>
    <rPh sb="3" eb="5">
      <t>マンエン</t>
    </rPh>
    <phoneticPr fontId="2"/>
  </si>
  <si>
    <t>(一般材・工事・設計費上限）</t>
    <rPh sb="1" eb="3">
      <t>イッパン</t>
    </rPh>
    <rPh sb="3" eb="4">
      <t>ザイ</t>
    </rPh>
    <rPh sb="5" eb="7">
      <t>コウジ</t>
    </rPh>
    <rPh sb="8" eb="11">
      <t>セッケイヒ</t>
    </rPh>
    <rPh sb="11" eb="13">
      <t>ジョウゲン</t>
    </rPh>
    <phoneticPr fontId="2"/>
  </si>
  <si>
    <t>材料費(新部材)</t>
    <phoneticPr fontId="2"/>
  </si>
  <si>
    <t>400～500m2未満</t>
    <rPh sb="9" eb="11">
      <t>ミマン</t>
    </rPh>
    <phoneticPr fontId="2"/>
  </si>
  <si>
    <t>400万円</t>
    <rPh sb="3" eb="5">
      <t>マンエン</t>
    </rPh>
    <phoneticPr fontId="2"/>
  </si>
  <si>
    <t>合計【助成見込額】</t>
    <rPh sb="0" eb="2">
      <t>ゴウケイ</t>
    </rPh>
    <rPh sb="3" eb="5">
      <t>ジョセイ</t>
    </rPh>
    <rPh sb="5" eb="7">
      <t>ミコ</t>
    </rPh>
    <rPh sb="7" eb="8">
      <t>ガク</t>
    </rPh>
    <phoneticPr fontId="2"/>
  </si>
  <si>
    <t>500m2以上</t>
    <rPh sb="5" eb="7">
      <t>イジョウ</t>
    </rPh>
    <phoneticPr fontId="2"/>
  </si>
  <si>
    <t>500万円</t>
    <rPh sb="3" eb="5">
      <t>マンエン</t>
    </rPh>
    <phoneticPr fontId="2"/>
  </si>
  <si>
    <t>（補助上限額）</t>
    <rPh sb="1" eb="3">
      <t>ホジョ</t>
    </rPh>
    <rPh sb="3" eb="6">
      <t>ジョウゲンガク</t>
    </rPh>
    <phoneticPr fontId="2"/>
  </si>
  <si>
    <t>これに新部材の補助額を加算します。</t>
    <rPh sb="3" eb="4">
      <t>シン</t>
    </rPh>
    <rPh sb="4" eb="6">
      <t>ブザイ</t>
    </rPh>
    <rPh sb="7" eb="10">
      <t>ホジョガク</t>
    </rPh>
    <rPh sb="11" eb="13">
      <t>カサン</t>
    </rPh>
    <phoneticPr fontId="2"/>
  </si>
  <si>
    <t>木材使用量（㎥）</t>
    <rPh sb="0" eb="2">
      <t>モクザイ</t>
    </rPh>
    <rPh sb="2" eb="4">
      <t>シヨウ</t>
    </rPh>
    <rPh sb="4" eb="5">
      <t>リョウ</t>
    </rPh>
    <phoneticPr fontId="2"/>
  </si>
  <si>
    <t>県産材使用量（㎥）</t>
    <rPh sb="0" eb="1">
      <t>ケン</t>
    </rPh>
    <rPh sb="1" eb="3">
      <t>サンザイ</t>
    </rPh>
    <rPh sb="3" eb="5">
      <t>シヨウ</t>
    </rPh>
    <rPh sb="5" eb="6">
      <t>リョウ</t>
    </rPh>
    <phoneticPr fontId="2"/>
  </si>
  <si>
    <t>県産材使用率（％）</t>
    <rPh sb="0" eb="1">
      <t>ケン</t>
    </rPh>
    <rPh sb="1" eb="3">
      <t>サンザイ</t>
    </rPh>
    <rPh sb="3" eb="5">
      <t>シヨウ</t>
    </rPh>
    <rPh sb="5" eb="6">
      <t>リツ</t>
    </rPh>
    <phoneticPr fontId="2"/>
  </si>
  <si>
    <t>全体（円）</t>
    <rPh sb="0" eb="2">
      <t>ゼンタイ</t>
    </rPh>
    <rPh sb="3" eb="4">
      <t>エン</t>
    </rPh>
    <phoneticPr fontId="2"/>
  </si>
  <si>
    <t>材料費（計）</t>
    <rPh sb="0" eb="3">
      <t>ザイリョウヒ</t>
    </rPh>
    <rPh sb="4" eb="5">
      <t>ケイ</t>
    </rPh>
    <phoneticPr fontId="2"/>
  </si>
  <si>
    <t>材料費(一般材）</t>
    <rPh sb="0" eb="3">
      <t>ザイリョウヒ</t>
    </rPh>
    <rPh sb="4" eb="6">
      <t>イッパン</t>
    </rPh>
    <rPh sb="6" eb="7">
      <t>ザイ</t>
    </rPh>
    <phoneticPr fontId="2"/>
  </si>
  <si>
    <t>材料費(認証材・JAS製材品）</t>
    <rPh sb="4" eb="6">
      <t>ニンショウ</t>
    </rPh>
    <rPh sb="6" eb="7">
      <t>ザイ</t>
    </rPh>
    <rPh sb="11" eb="13">
      <t>セイザイ</t>
    </rPh>
    <rPh sb="13" eb="14">
      <t>ヒン</t>
    </rPh>
    <phoneticPr fontId="2"/>
  </si>
  <si>
    <t>材料費(新部材）</t>
    <rPh sb="0" eb="3">
      <t>ザイリョウヒ</t>
    </rPh>
    <rPh sb="4" eb="5">
      <t>シン</t>
    </rPh>
    <rPh sb="5" eb="7">
      <t>ブザイ</t>
    </rPh>
    <phoneticPr fontId="2"/>
  </si>
  <si>
    <t>工事費・設計費</t>
    <rPh sb="0" eb="3">
      <t>コウジヒ</t>
    </rPh>
    <rPh sb="4" eb="7">
      <t>セッケイヒ</t>
    </rPh>
    <phoneticPr fontId="2"/>
  </si>
  <si>
    <t>設計費は木造の場合</t>
    <rPh sb="0" eb="3">
      <t>セッケイヒ</t>
    </rPh>
    <rPh sb="4" eb="6">
      <t>モクゾウ</t>
    </rPh>
    <rPh sb="7" eb="9">
      <t>バアイ</t>
    </rPh>
    <phoneticPr fontId="2"/>
  </si>
  <si>
    <t>計</t>
    <rPh sb="0" eb="1">
      <t>ケイ</t>
    </rPh>
    <phoneticPr fontId="2"/>
  </si>
  <si>
    <t>のみ計上可能</t>
    <rPh sb="2" eb="4">
      <t>ケイジョウ</t>
    </rPh>
    <rPh sb="4" eb="6">
      <t>カノウ</t>
    </rPh>
    <phoneticPr fontId="2"/>
  </si>
  <si>
    <t>材料費（新部材以外）内訳</t>
    <rPh sb="0" eb="3">
      <t>ザイリョウヒ</t>
    </rPh>
    <rPh sb="4" eb="5">
      <t>シン</t>
    </rPh>
    <rPh sb="5" eb="7">
      <t>ブザイ</t>
    </rPh>
    <rPh sb="7" eb="9">
      <t>イガイ</t>
    </rPh>
    <rPh sb="10" eb="12">
      <t>ウチワケ</t>
    </rPh>
    <phoneticPr fontId="2"/>
  </si>
  <si>
    <t>使用量（㎥）</t>
    <rPh sb="0" eb="2">
      <t>シヨウ</t>
    </rPh>
    <rPh sb="2" eb="3">
      <t>リョウ</t>
    </rPh>
    <phoneticPr fontId="2"/>
  </si>
  <si>
    <t>金額（円）</t>
    <rPh sb="0" eb="2">
      <t>キンガク</t>
    </rPh>
    <rPh sb="3" eb="4">
      <t>エン</t>
    </rPh>
    <phoneticPr fontId="2"/>
  </si>
  <si>
    <t>県産材（一般材）</t>
    <rPh sb="0" eb="1">
      <t>ケン</t>
    </rPh>
    <rPh sb="1" eb="3">
      <t>サンザイ</t>
    </rPh>
    <rPh sb="4" eb="6">
      <t>イッパン</t>
    </rPh>
    <rPh sb="6" eb="7">
      <t>ザイ</t>
    </rPh>
    <phoneticPr fontId="2"/>
  </si>
  <si>
    <t>県産材（JAS製材品、認証材）</t>
    <rPh sb="0" eb="1">
      <t>ケン</t>
    </rPh>
    <rPh sb="1" eb="3">
      <t>サンザイ</t>
    </rPh>
    <rPh sb="7" eb="10">
      <t>セイザイヒン</t>
    </rPh>
    <rPh sb="11" eb="13">
      <t>ニンショウ</t>
    </rPh>
    <rPh sb="13" eb="14">
      <t>ザイ</t>
    </rPh>
    <phoneticPr fontId="2"/>
  </si>
  <si>
    <t>県産材以外</t>
    <rPh sb="0" eb="1">
      <t>ケン</t>
    </rPh>
    <rPh sb="1" eb="3">
      <t>サンザイ</t>
    </rPh>
    <rPh sb="3" eb="5">
      <t>イガイ</t>
    </rPh>
    <phoneticPr fontId="2"/>
  </si>
  <si>
    <t>※JAS製材品、森林認証材の記載は県と「石川県建築物木材利用促進協定」を締結している場合に限る。</t>
    <rPh sb="4" eb="7">
      <t>セイザイヒン</t>
    </rPh>
    <rPh sb="8" eb="10">
      <t>シンリン</t>
    </rPh>
    <rPh sb="10" eb="12">
      <t>ニンショウ</t>
    </rPh>
    <rPh sb="12" eb="13">
      <t>ザイ</t>
    </rPh>
    <rPh sb="14" eb="16">
      <t>キサイ</t>
    </rPh>
    <rPh sb="17" eb="18">
      <t>ケン</t>
    </rPh>
    <rPh sb="20" eb="22">
      <t>イシカワ</t>
    </rPh>
    <rPh sb="22" eb="23">
      <t>ケン</t>
    </rPh>
    <rPh sb="23" eb="26">
      <t>ケンチクブツ</t>
    </rPh>
    <rPh sb="26" eb="28">
      <t>モクザイ</t>
    </rPh>
    <rPh sb="28" eb="30">
      <t>リヨウ</t>
    </rPh>
    <rPh sb="30" eb="32">
      <t>ソクシン</t>
    </rPh>
    <rPh sb="32" eb="34">
      <t>キョウテイ</t>
    </rPh>
    <rPh sb="36" eb="38">
      <t>テイケツ</t>
    </rPh>
    <rPh sb="42" eb="44">
      <t>バアイ</t>
    </rPh>
    <rPh sb="45" eb="46">
      <t>カギ</t>
    </rPh>
    <phoneticPr fontId="2"/>
  </si>
  <si>
    <t>材料費（新部材）内訳</t>
    <rPh sb="0" eb="3">
      <t>ザイリョウヒ</t>
    </rPh>
    <rPh sb="4" eb="5">
      <t>シン</t>
    </rPh>
    <rPh sb="5" eb="7">
      <t>ブザイ</t>
    </rPh>
    <rPh sb="8" eb="10">
      <t>ウチワケ</t>
    </rPh>
    <phoneticPr fontId="2"/>
  </si>
  <si>
    <t>県産材</t>
    <rPh sb="0" eb="1">
      <t>ケン</t>
    </rPh>
    <rPh sb="1" eb="3">
      <t>サンザイ</t>
    </rPh>
    <phoneticPr fontId="2"/>
  </si>
  <si>
    <t>工事費内訳</t>
    <rPh sb="0" eb="3">
      <t>コウジヒ</t>
    </rPh>
    <rPh sb="3" eb="5">
      <t>ウチワケ</t>
    </rPh>
    <phoneticPr fontId="2"/>
  </si>
  <si>
    <t>うち県産材利用に係るもの（円）</t>
    <rPh sb="2" eb="3">
      <t>ケン</t>
    </rPh>
    <rPh sb="3" eb="4">
      <t>サン</t>
    </rPh>
    <rPh sb="4" eb="5">
      <t>ザイ</t>
    </rPh>
    <rPh sb="5" eb="7">
      <t>リヨウ</t>
    </rPh>
    <rPh sb="8" eb="9">
      <t>カカ</t>
    </rPh>
    <rPh sb="13" eb="14">
      <t>エン</t>
    </rPh>
    <phoneticPr fontId="2"/>
  </si>
  <si>
    <t>プレカット加工費</t>
    <rPh sb="5" eb="7">
      <t>カコウ</t>
    </rPh>
    <rPh sb="7" eb="8">
      <t>ヒ</t>
    </rPh>
    <phoneticPr fontId="2"/>
  </si>
  <si>
    <t>千円未満切り捨て</t>
    <rPh sb="0" eb="2">
      <t>センエン</t>
    </rPh>
    <rPh sb="2" eb="4">
      <t>ミマン</t>
    </rPh>
    <rPh sb="4" eb="5">
      <t>キ</t>
    </rPh>
    <rPh sb="6" eb="7">
      <t>ス</t>
    </rPh>
    <phoneticPr fontId="2"/>
  </si>
  <si>
    <t>大工手間・建て方費用</t>
    <rPh sb="0" eb="2">
      <t>ダイク</t>
    </rPh>
    <rPh sb="2" eb="4">
      <t>テマ</t>
    </rPh>
    <rPh sb="5" eb="6">
      <t>タ</t>
    </rPh>
    <rPh sb="7" eb="8">
      <t>カタ</t>
    </rPh>
    <rPh sb="8" eb="10">
      <t>ヒヨウ</t>
    </rPh>
    <phoneticPr fontId="2"/>
  </si>
  <si>
    <t>配送費</t>
    <rPh sb="0" eb="2">
      <t>ハイソウ</t>
    </rPh>
    <rPh sb="2" eb="3">
      <t>ヒ</t>
    </rPh>
    <phoneticPr fontId="2"/>
  </si>
  <si>
    <t>金物</t>
    <rPh sb="0" eb="2">
      <t>カナモノ</t>
    </rPh>
    <phoneticPr fontId="2"/>
  </si>
  <si>
    <t>造作</t>
    <rPh sb="0" eb="2">
      <t>ゾウサク</t>
    </rPh>
    <phoneticPr fontId="2"/>
  </si>
  <si>
    <t>加工費</t>
    <rPh sb="0" eb="2">
      <t>カコウ</t>
    </rPh>
    <rPh sb="2" eb="3">
      <t>ヒ</t>
    </rPh>
    <phoneticPr fontId="2"/>
  </si>
  <si>
    <t>レッカー車</t>
    <rPh sb="4" eb="5">
      <t>シャ</t>
    </rPh>
    <phoneticPr fontId="2"/>
  </si>
  <si>
    <t>設計費</t>
    <rPh sb="0" eb="3">
      <t>セッケイヒ</t>
    </rPh>
    <phoneticPr fontId="2"/>
  </si>
  <si>
    <t>※木工事費内訳は、中大規模木造設計セミナーテキストp70を参考とし、必要に応じて造作材の材料費、加工費等を加算</t>
    <rPh sb="1" eb="2">
      <t>キ</t>
    </rPh>
    <rPh sb="2" eb="4">
      <t>コウジ</t>
    </rPh>
    <rPh sb="4" eb="5">
      <t>ヒ</t>
    </rPh>
    <rPh sb="5" eb="7">
      <t>ウチワケ</t>
    </rPh>
    <rPh sb="29" eb="31">
      <t>サンコウ</t>
    </rPh>
    <rPh sb="34" eb="36">
      <t>ヒツヨウ</t>
    </rPh>
    <rPh sb="37" eb="38">
      <t>オウ</t>
    </rPh>
    <rPh sb="40" eb="42">
      <t>ゾウサク</t>
    </rPh>
    <rPh sb="42" eb="43">
      <t>ザイ</t>
    </rPh>
    <rPh sb="44" eb="47">
      <t>ザイリョウヒ</t>
    </rPh>
    <rPh sb="48" eb="50">
      <t>カコウ</t>
    </rPh>
    <rPh sb="50" eb="51">
      <t>ヒ</t>
    </rPh>
    <rPh sb="51" eb="52">
      <t>トウ</t>
    </rPh>
    <rPh sb="53" eb="55">
      <t>カサン</t>
    </rPh>
    <phoneticPr fontId="2"/>
  </si>
  <si>
    <t xml:space="preserve">     参考：木工事費＝プレカット加工費＋材料費＋金物費＋配送費＋建て方費用＋大工手間</t>
    <rPh sb="5" eb="7">
      <t>サンコウ</t>
    </rPh>
    <rPh sb="8" eb="9">
      <t>キ</t>
    </rPh>
    <rPh sb="9" eb="11">
      <t>コウジ</t>
    </rPh>
    <phoneticPr fontId="2"/>
  </si>
  <si>
    <t>この金額が様式第1号の事業費「補助対象経費の工事費欄」に入ります</t>
    <rPh sb="2" eb="4">
      <t>キンガク</t>
    </rPh>
    <rPh sb="5" eb="7">
      <t>ヨウシキ</t>
    </rPh>
    <rPh sb="7" eb="8">
      <t>ダイ</t>
    </rPh>
    <rPh sb="9" eb="10">
      <t>ゴウ</t>
    </rPh>
    <rPh sb="11" eb="14">
      <t>ジギョウヒ</t>
    </rPh>
    <rPh sb="15" eb="17">
      <t>ホジョ</t>
    </rPh>
    <rPh sb="17" eb="19">
      <t>タイショウ</t>
    </rPh>
    <rPh sb="19" eb="21">
      <t>ケイヒ</t>
    </rPh>
    <rPh sb="22" eb="25">
      <t>コウジヒ</t>
    </rPh>
    <rPh sb="25" eb="26">
      <t>ラン</t>
    </rPh>
    <rPh sb="28" eb="29">
      <t>ハイ</t>
    </rPh>
    <phoneticPr fontId="2"/>
  </si>
  <si>
    <r>
      <t>（全体の額に上記の</t>
    </r>
    <r>
      <rPr>
        <u/>
        <sz val="11"/>
        <color theme="1"/>
        <rFont val="游ゴシック"/>
        <family val="3"/>
        <charset val="128"/>
        <scheme val="minor"/>
      </rPr>
      <t>県産材使用率</t>
    </r>
    <r>
      <rPr>
        <sz val="11"/>
        <color theme="1"/>
        <rFont val="游ゴシック"/>
        <family val="2"/>
        <charset val="128"/>
        <scheme val="minor"/>
      </rPr>
      <t>を乗じた額）</t>
    </r>
    <rPh sb="1" eb="3">
      <t>ゼンタイ</t>
    </rPh>
    <rPh sb="4" eb="5">
      <t>ガク</t>
    </rPh>
    <rPh sb="6" eb="8">
      <t>ジョウキ</t>
    </rPh>
    <rPh sb="9" eb="12">
      <t>ケンサンザイ</t>
    </rPh>
    <rPh sb="12" eb="14">
      <t>シヨウ</t>
    </rPh>
    <rPh sb="14" eb="15">
      <t>リツ</t>
    </rPh>
    <rPh sb="16" eb="17">
      <t>ジョウ</t>
    </rPh>
    <rPh sb="19" eb="20">
      <t>ガク</t>
    </rPh>
    <phoneticPr fontId="2"/>
  </si>
  <si>
    <t>（補助対象経費に左記補助率を乗じた額）</t>
    <rPh sb="1" eb="7">
      <t>ホジョタイショウケイヒ</t>
    </rPh>
    <rPh sb="8" eb="10">
      <t>サキ</t>
    </rPh>
    <rPh sb="10" eb="13">
      <t>ホジョリツ</t>
    </rPh>
    <rPh sb="14" eb="15">
      <t>ジョウ</t>
    </rPh>
    <rPh sb="17" eb="18">
      <t>ガク</t>
    </rPh>
    <phoneticPr fontId="2"/>
  </si>
  <si>
    <t>※数量、金額の根拠資料を添付してください。（必要に応じて納品書等の該当部分に印をつけて下さい）</t>
    <rPh sb="1" eb="3">
      <t>スウリョウ</t>
    </rPh>
    <rPh sb="4" eb="6">
      <t>キンガク</t>
    </rPh>
    <rPh sb="7" eb="9">
      <t>コンキョ</t>
    </rPh>
    <rPh sb="9" eb="11">
      <t>シリョウ</t>
    </rPh>
    <rPh sb="12" eb="14">
      <t>テンプ</t>
    </rPh>
    <rPh sb="22" eb="24">
      <t>ヒツヨウ</t>
    </rPh>
    <rPh sb="25" eb="26">
      <t>オウ</t>
    </rPh>
    <rPh sb="28" eb="31">
      <t>ノウヒンショ</t>
    </rPh>
    <rPh sb="31" eb="32">
      <t>ナド</t>
    </rPh>
    <rPh sb="33" eb="35">
      <t>ガイトウ</t>
    </rPh>
    <rPh sb="35" eb="37">
      <t>ブブン</t>
    </rPh>
    <rPh sb="38" eb="39">
      <t>シルシ</t>
    </rPh>
    <rPh sb="43" eb="44">
      <t>クダ</t>
    </rPh>
    <phoneticPr fontId="2"/>
  </si>
  <si>
    <t>※数量、金額の根拠資料を添付してください。（必要に応じて積算書等の該当部分に印をつけて下さい）</t>
    <rPh sb="1" eb="3">
      <t>スウリョウ</t>
    </rPh>
    <rPh sb="4" eb="6">
      <t>キンガク</t>
    </rPh>
    <rPh sb="7" eb="9">
      <t>コンキョ</t>
    </rPh>
    <rPh sb="9" eb="11">
      <t>シリョウ</t>
    </rPh>
    <rPh sb="12" eb="14">
      <t>テンプ</t>
    </rPh>
    <rPh sb="22" eb="24">
      <t>ヒツヨウ</t>
    </rPh>
    <rPh sb="25" eb="26">
      <t>オウ</t>
    </rPh>
    <rPh sb="28" eb="30">
      <t>セキサン</t>
    </rPh>
    <rPh sb="30" eb="31">
      <t>ショ</t>
    </rPh>
    <rPh sb="31" eb="32">
      <t>ナド</t>
    </rPh>
    <rPh sb="33" eb="35">
      <t>ガイトウ</t>
    </rPh>
    <rPh sb="35" eb="37">
      <t>ブブン</t>
    </rPh>
    <rPh sb="38" eb="39">
      <t>シルシ</t>
    </rPh>
    <rPh sb="43" eb="44">
      <t>クダ</t>
    </rPh>
    <phoneticPr fontId="2"/>
  </si>
  <si>
    <t>〇</t>
    <phoneticPr fontId="2"/>
  </si>
  <si>
    <t>（太枠の中のみ入力ください。灰色着色セルは自動計算されます）</t>
    <rPh sb="1" eb="3">
      <t>フトワク</t>
    </rPh>
    <rPh sb="4" eb="5">
      <t>ナカ</t>
    </rPh>
    <rPh sb="7" eb="9">
      <t>ニュウリョク</t>
    </rPh>
    <rPh sb="14" eb="16">
      <t>ハイイロ</t>
    </rPh>
    <rPh sb="16" eb="18">
      <t>チャクショク</t>
    </rPh>
    <rPh sb="21" eb="23">
      <t>ジドウ</t>
    </rPh>
    <rPh sb="23" eb="25">
      <t>ケイサン</t>
    </rPh>
    <phoneticPr fontId="2"/>
  </si>
  <si>
    <r>
      <rPr>
        <b/>
        <sz val="12"/>
        <color theme="1"/>
        <rFont val="游ゴシック"/>
        <family val="3"/>
        <charset val="128"/>
        <scheme val="minor"/>
      </rPr>
      <t>【補助対象経費】</t>
    </r>
    <r>
      <rPr>
        <sz val="11"/>
        <color theme="1"/>
        <rFont val="游ゴシック"/>
        <family val="2"/>
        <charset val="128"/>
        <scheme val="minor"/>
      </rPr>
      <t xml:space="preserve">
（うち県産材に係るもの）（円）</t>
    </r>
    <rPh sb="12" eb="13">
      <t>ケン</t>
    </rPh>
    <rPh sb="13" eb="15">
      <t>サンザイ</t>
    </rPh>
    <rPh sb="16" eb="17">
      <t>カカ</t>
    </rPh>
    <rPh sb="22" eb="23">
      <t>エン</t>
    </rPh>
    <phoneticPr fontId="2"/>
  </si>
  <si>
    <t>この金額が様式第1号の事業費「補助対象経費の材料費欄」に入ります</t>
    <rPh sb="2" eb="4">
      <t>キンガク</t>
    </rPh>
    <rPh sb="5" eb="7">
      <t>ヨウシキ</t>
    </rPh>
    <rPh sb="7" eb="8">
      <t>ダイ</t>
    </rPh>
    <rPh sb="9" eb="10">
      <t>ゴウ</t>
    </rPh>
    <rPh sb="11" eb="14">
      <t>ジギョウヒ</t>
    </rPh>
    <rPh sb="15" eb="17">
      <t>ホジョ</t>
    </rPh>
    <rPh sb="17" eb="19">
      <t>タイショウ</t>
    </rPh>
    <rPh sb="19" eb="21">
      <t>ケイヒ</t>
    </rPh>
    <rPh sb="22" eb="24">
      <t>ザイリョウ</t>
    </rPh>
    <rPh sb="24" eb="25">
      <t>ヒ</t>
    </rPh>
    <rPh sb="25" eb="26">
      <t>ラン</t>
    </rPh>
    <rPh sb="28" eb="29">
      <t>ハイ</t>
    </rPh>
    <phoneticPr fontId="2"/>
  </si>
  <si>
    <t>R7年度いしかわの木を活かす民間施設普及拡大事業　助成額算定表</t>
    <rPh sb="2" eb="3">
      <t>ネン</t>
    </rPh>
    <rPh sb="3" eb="4">
      <t>ド</t>
    </rPh>
    <rPh sb="9" eb="10">
      <t>キ</t>
    </rPh>
    <rPh sb="11" eb="12">
      <t>イ</t>
    </rPh>
    <rPh sb="14" eb="16">
      <t>ミンカン</t>
    </rPh>
    <rPh sb="16" eb="18">
      <t>シセツ</t>
    </rPh>
    <rPh sb="18" eb="20">
      <t>フキュウ</t>
    </rPh>
    <rPh sb="20" eb="22">
      <t>カクダイ</t>
    </rPh>
    <rPh sb="22" eb="24">
      <t>ジギョウ</t>
    </rPh>
    <rPh sb="25" eb="27">
      <t>ジョセイ</t>
    </rPh>
    <rPh sb="27" eb="28">
      <t>ガク</t>
    </rPh>
    <rPh sb="28" eb="30">
      <t>サンテイ</t>
    </rPh>
    <rPh sb="30" eb="31">
      <t>ヒョウ</t>
    </rPh>
    <phoneticPr fontId="2"/>
  </si>
  <si>
    <t>R７年度いしかわの木を活かす民間施設普及拡大事業　助成額算定表</t>
    <rPh sb="2" eb="3">
      <t>ネン</t>
    </rPh>
    <rPh sb="3" eb="4">
      <t>ド</t>
    </rPh>
    <rPh sb="9" eb="10">
      <t>キ</t>
    </rPh>
    <rPh sb="11" eb="12">
      <t>イ</t>
    </rPh>
    <rPh sb="14" eb="16">
      <t>ミンカン</t>
    </rPh>
    <rPh sb="16" eb="18">
      <t>シセツ</t>
    </rPh>
    <rPh sb="18" eb="20">
      <t>フキュウ</t>
    </rPh>
    <rPh sb="20" eb="22">
      <t>カクダイ</t>
    </rPh>
    <rPh sb="22" eb="24">
      <t>ジギョウ</t>
    </rPh>
    <rPh sb="25" eb="27">
      <t>ジョセイ</t>
    </rPh>
    <rPh sb="27" eb="28">
      <t>ガク</t>
    </rPh>
    <rPh sb="28" eb="30">
      <t>サンテイ</t>
    </rPh>
    <rPh sb="30" eb="31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</si>
</sst>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"/>
    <numFmt numFmtId="177" formatCode="0.0000"/>
    <numFmt numFmtId="178" formatCode="&quot;(&quot;#,###&quot;)&quot;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rgb="FFFF0000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38" fontId="0" fillId="0" borderId="0" xfId="1" applyFont="1">
      <alignment vertical="center"/>
    </xf>
    <xf numFmtId="38" fontId="0" fillId="2" borderId="3" xfId="0" applyNumberFormat="1" applyFill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8" fontId="0" fillId="0" borderId="1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40" fontId="0" fillId="2" borderId="1" xfId="0" applyNumberFormat="1" applyFill="1" applyBorder="1">
      <alignment vertical="center"/>
    </xf>
    <xf numFmtId="38" fontId="0" fillId="2" borderId="1" xfId="0" applyNumberFormat="1" applyFill="1" applyBorder="1">
      <alignment vertical="center"/>
    </xf>
    <xf numFmtId="38" fontId="0" fillId="0" borderId="0" xfId="0" applyNumberFormat="1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center" vertical="center" shrinkToFit="1"/>
    </xf>
    <xf numFmtId="40" fontId="0" fillId="2" borderId="4" xfId="0" applyNumberFormat="1" applyFill="1" applyBorder="1">
      <alignment vertical="center"/>
    </xf>
    <xf numFmtId="0" fontId="0" fillId="0" borderId="5" xfId="0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/>
    </xf>
    <xf numFmtId="0" fontId="0" fillId="2" borderId="6" xfId="0" applyFill="1" applyBorder="1">
      <alignment vertical="center"/>
    </xf>
    <xf numFmtId="0" fontId="0" fillId="3" borderId="5" xfId="0" applyFill="1" applyBorder="1" applyAlignment="1">
      <alignment horizontal="center" vertical="center"/>
    </xf>
    <xf numFmtId="0" fontId="0" fillId="2" borderId="5" xfId="0" applyFill="1" applyBorder="1">
      <alignment vertical="center"/>
    </xf>
    <xf numFmtId="38" fontId="0" fillId="2" borderId="5" xfId="0" applyNumberFormat="1" applyFill="1" applyBorder="1">
      <alignment vertical="center"/>
    </xf>
    <xf numFmtId="0" fontId="0" fillId="0" borderId="0" xfId="0" applyFill="1" applyBorder="1" applyAlignment="1">
      <alignment horizontal="center" vertical="center" wrapText="1"/>
    </xf>
    <xf numFmtId="38" fontId="0" fillId="2" borderId="8" xfId="0" applyNumberFormat="1" applyFill="1" applyBorder="1">
      <alignment vertical="center"/>
    </xf>
    <xf numFmtId="0" fontId="9" fillId="0" borderId="1" xfId="0" applyFont="1" applyBorder="1" applyAlignment="1">
      <alignment horizontal="right" vertical="center"/>
    </xf>
    <xf numFmtId="38" fontId="6" fillId="0" borderId="0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0" fillId="0" borderId="0" xfId="0" applyBorder="1">
      <alignment vertical="center"/>
    </xf>
    <xf numFmtId="38" fontId="0" fillId="0" borderId="1" xfId="1" applyFont="1" applyBorder="1">
      <alignment vertical="center"/>
    </xf>
    <xf numFmtId="38" fontId="0" fillId="0" borderId="0" xfId="1" applyFont="1" applyFill="1" applyBorder="1">
      <alignment vertical="center"/>
    </xf>
    <xf numFmtId="38" fontId="0" fillId="2" borderId="1" xfId="1" applyFont="1" applyFill="1" applyBorder="1">
      <alignment vertical="center"/>
    </xf>
    <xf numFmtId="0" fontId="0" fillId="0" borderId="0" xfId="0" applyFill="1" applyBorder="1">
      <alignment vertical="center"/>
    </xf>
    <xf numFmtId="0" fontId="11" fillId="0" borderId="0" xfId="0" applyFont="1" applyFill="1" applyBorder="1">
      <alignment vertical="center"/>
    </xf>
    <xf numFmtId="38" fontId="0" fillId="0" borderId="0" xfId="1" applyFont="1" applyBorder="1">
      <alignment vertical="center"/>
    </xf>
    <xf numFmtId="38" fontId="12" fillId="2" borderId="1" xfId="0" applyNumberFormat="1" applyFont="1" applyFill="1" applyBorder="1" applyAlignment="1">
      <alignment horizontal="right" vertical="center"/>
    </xf>
    <xf numFmtId="177" fontId="0" fillId="2" borderId="1" xfId="0" applyNumberFormat="1" applyFill="1" applyBorder="1">
      <alignment vertical="center"/>
    </xf>
    <xf numFmtId="0" fontId="1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0" borderId="1" xfId="0" applyFont="1" applyBorder="1">
      <alignment vertical="center"/>
    </xf>
    <xf numFmtId="9" fontId="11" fillId="2" borderId="1" xfId="2" applyFont="1" applyFill="1" applyBorder="1">
      <alignment vertical="center"/>
    </xf>
    <xf numFmtId="0" fontId="0" fillId="0" borderId="0" xfId="0" applyAlignment="1">
      <alignment horizontal="right"/>
    </xf>
    <xf numFmtId="40" fontId="0" fillId="0" borderId="1" xfId="0" applyNumberFormat="1" applyFill="1" applyBorder="1">
      <alignment vertical="center"/>
    </xf>
    <xf numFmtId="40" fontId="0" fillId="0" borderId="5" xfId="0" applyNumberFormat="1" applyFill="1" applyBorder="1">
      <alignment vertical="center"/>
    </xf>
    <xf numFmtId="38" fontId="8" fillId="0" borderId="3" xfId="0" applyNumberFormat="1" applyFont="1" applyFill="1" applyBorder="1">
      <alignment vertical="center"/>
    </xf>
    <xf numFmtId="38" fontId="12" fillId="0" borderId="5" xfId="0" applyNumberFormat="1" applyFont="1" applyFill="1" applyBorder="1" applyAlignment="1">
      <alignment horizontal="right" vertical="center"/>
    </xf>
    <xf numFmtId="38" fontId="0" fillId="4" borderId="1" xfId="0" applyNumberFormat="1" applyFill="1" applyBorder="1">
      <alignment vertical="center"/>
    </xf>
    <xf numFmtId="38" fontId="12" fillId="4" borderId="5" xfId="0" applyNumberFormat="1" applyFont="1" applyFill="1" applyBorder="1" applyAlignment="1">
      <alignment horizontal="right" vertical="center"/>
    </xf>
    <xf numFmtId="38" fontId="0" fillId="5" borderId="1" xfId="0" applyNumberFormat="1" applyFill="1" applyBorder="1">
      <alignment vertical="center"/>
    </xf>
    <xf numFmtId="38" fontId="0" fillId="5" borderId="1" xfId="1" applyFont="1" applyFill="1" applyBorder="1">
      <alignment vertical="center"/>
    </xf>
    <xf numFmtId="38" fontId="12" fillId="6" borderId="5" xfId="0" applyNumberFormat="1" applyFont="1" applyFill="1" applyBorder="1" applyAlignment="1">
      <alignment horizontal="right" vertical="center"/>
    </xf>
    <xf numFmtId="38" fontId="0" fillId="6" borderId="2" xfId="0" applyNumberFormat="1" applyFill="1" applyBorder="1">
      <alignment vertical="center"/>
    </xf>
    <xf numFmtId="178" fontId="0" fillId="2" borderId="5" xfId="0" applyNumberFormat="1" applyFill="1" applyBorder="1">
      <alignment vertical="center"/>
    </xf>
    <xf numFmtId="178" fontId="0" fillId="2" borderId="4" xfId="0" applyNumberFormat="1" applyFill="1" applyBorder="1">
      <alignment vertical="center"/>
    </xf>
    <xf numFmtId="38" fontId="8" fillId="0" borderId="13" xfId="1" applyFont="1" applyBorder="1">
      <alignment vertical="center"/>
    </xf>
    <xf numFmtId="0" fontId="3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10" fillId="0" borderId="8" xfId="0" applyFont="1" applyBorder="1" applyAlignment="1">
      <alignment vertical="center" shrinkToFit="1"/>
    </xf>
    <xf numFmtId="0" fontId="0" fillId="0" borderId="7" xfId="0" applyBorder="1" applyAlignment="1">
      <alignment horizontal="center" vertical="center"/>
    </xf>
    <xf numFmtId="177" fontId="0" fillId="2" borderId="5" xfId="0" applyNumberFormat="1" applyFill="1" applyBorder="1">
      <alignment vertical="center"/>
    </xf>
    <xf numFmtId="38" fontId="0" fillId="2" borderId="5" xfId="1" applyFont="1" applyFill="1" applyBorder="1">
      <alignment vertical="center"/>
    </xf>
    <xf numFmtId="177" fontId="8" fillId="0" borderId="10" xfId="0" applyNumberFormat="1" applyFont="1" applyBorder="1">
      <alignment vertical="center"/>
    </xf>
    <xf numFmtId="38" fontId="8" fillId="4" borderId="11" xfId="1" applyFont="1" applyFill="1" applyBorder="1">
      <alignment vertical="center"/>
    </xf>
    <xf numFmtId="176" fontId="8" fillId="0" borderId="12" xfId="0" applyNumberFormat="1" applyFont="1" applyBorder="1">
      <alignment vertical="center"/>
    </xf>
    <xf numFmtId="177" fontId="8" fillId="0" borderId="14" xfId="0" applyNumberFormat="1" applyFont="1" applyBorder="1">
      <alignment vertical="center"/>
    </xf>
    <xf numFmtId="38" fontId="8" fillId="0" borderId="15" xfId="1" applyFont="1" applyBorder="1">
      <alignment vertical="center"/>
    </xf>
    <xf numFmtId="38" fontId="0" fillId="2" borderId="19" xfId="1" applyFont="1" applyFill="1" applyBorder="1">
      <alignment vertical="center"/>
    </xf>
    <xf numFmtId="0" fontId="0" fillId="0" borderId="7" xfId="0" applyBorder="1">
      <alignment vertical="center"/>
    </xf>
    <xf numFmtId="38" fontId="0" fillId="0" borderId="5" xfId="1" applyFont="1" applyBorder="1">
      <alignment vertical="center"/>
    </xf>
    <xf numFmtId="38" fontId="8" fillId="6" borderId="11" xfId="1" applyFont="1" applyFill="1" applyBorder="1">
      <alignment vertical="center"/>
    </xf>
    <xf numFmtId="38" fontId="8" fillId="0" borderId="20" xfId="1" applyFont="1" applyBorder="1">
      <alignment vertical="center"/>
    </xf>
    <xf numFmtId="38" fontId="8" fillId="0" borderId="21" xfId="1" applyFont="1" applyBorder="1">
      <alignment vertical="center"/>
    </xf>
    <xf numFmtId="38" fontId="8" fillId="0" borderId="22" xfId="1" applyFont="1" applyBorder="1">
      <alignment vertical="center"/>
    </xf>
    <xf numFmtId="0" fontId="16" fillId="0" borderId="7" xfId="0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1334</xdr:colOff>
      <xdr:row>25</xdr:row>
      <xdr:rowOff>212482</xdr:rowOff>
    </xdr:from>
    <xdr:to>
      <xdr:col>4</xdr:col>
      <xdr:colOff>300404</xdr:colOff>
      <xdr:row>56</xdr:row>
      <xdr:rowOff>122465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24167068-EEE8-4C3D-BD53-C880C42111C0}"/>
            </a:ext>
          </a:extLst>
        </xdr:cNvPr>
        <xdr:cNvGrpSpPr/>
      </xdr:nvGrpSpPr>
      <xdr:grpSpPr>
        <a:xfrm>
          <a:off x="6519155" y="6485375"/>
          <a:ext cx="299070" cy="5856304"/>
          <a:chOff x="6506309" y="6212280"/>
          <a:chExt cx="368391" cy="5322866"/>
        </a:xfrm>
      </xdr:grpSpPr>
      <xdr:cxnSp macro="">
        <xdr:nvCxnSpPr>
          <xdr:cNvPr id="3" name="コネクタ: カギ線 2">
            <a:extLst>
              <a:ext uri="{FF2B5EF4-FFF2-40B4-BE49-F238E27FC236}">
                <a16:creationId xmlns:a16="http://schemas.microsoft.com/office/drawing/2014/main" id="{BF85E0AE-90BF-4743-87E3-CAA9F85D9031}"/>
              </a:ext>
            </a:extLst>
          </xdr:cNvPr>
          <xdr:cNvCxnSpPr/>
        </xdr:nvCxnSpPr>
        <xdr:spPr>
          <a:xfrm rot="16200000" flipV="1">
            <a:off x="4036375" y="8696820"/>
            <a:ext cx="5322866" cy="353785"/>
          </a:xfrm>
          <a:prstGeom prst="bentConnector3">
            <a:avLst>
              <a:gd name="adj1" fmla="val 100207"/>
            </a:avLst>
          </a:prstGeom>
          <a:ln w="12700">
            <a:solidFill>
              <a:srgbClr val="FF0000"/>
            </a:solidFill>
            <a:prstDash val="dash"/>
            <a:headEnd w="lg" len="lg"/>
            <a:tailEnd type="triangle" w="lg" len="lg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42F3A816-A8B0-4859-A386-318BF05DD8A4}"/>
              </a:ext>
            </a:extLst>
          </xdr:cNvPr>
          <xdr:cNvCxnSpPr/>
        </xdr:nvCxnSpPr>
        <xdr:spPr>
          <a:xfrm>
            <a:off x="6506309" y="11531246"/>
            <a:ext cx="364681" cy="2664"/>
          </a:xfrm>
          <a:prstGeom prst="line">
            <a:avLst/>
          </a:prstGeom>
          <a:ln w="12700">
            <a:solidFill>
              <a:srgbClr val="FF0000"/>
            </a:solidFill>
            <a:prstDash val="dash"/>
            <a:headEnd w="lg" len="lg"/>
            <a:tailEnd type="none" w="lg" len="lg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2225388</xdr:colOff>
      <xdr:row>22</xdr:row>
      <xdr:rowOff>175932</xdr:rowOff>
    </xdr:from>
    <xdr:to>
      <xdr:col>4</xdr:col>
      <xdr:colOff>373673</xdr:colOff>
      <xdr:row>29</xdr:row>
      <xdr:rowOff>164726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FB62A4BE-0476-4405-811B-65660F32DB40}"/>
            </a:ext>
          </a:extLst>
        </xdr:cNvPr>
        <xdr:cNvGrpSpPr/>
      </xdr:nvGrpSpPr>
      <xdr:grpSpPr>
        <a:xfrm>
          <a:off x="6511638" y="5958968"/>
          <a:ext cx="379856" cy="1417544"/>
          <a:chOff x="6506309" y="6212280"/>
          <a:chExt cx="368391" cy="5322866"/>
        </a:xfrm>
      </xdr:grpSpPr>
      <xdr:cxnSp macro="">
        <xdr:nvCxnSpPr>
          <xdr:cNvPr id="6" name="コネクタ: カギ線 5">
            <a:extLst>
              <a:ext uri="{FF2B5EF4-FFF2-40B4-BE49-F238E27FC236}">
                <a16:creationId xmlns:a16="http://schemas.microsoft.com/office/drawing/2014/main" id="{A503DA6D-CAC0-4CC2-B0EA-AF1C3F795167}"/>
              </a:ext>
            </a:extLst>
          </xdr:cNvPr>
          <xdr:cNvCxnSpPr/>
        </xdr:nvCxnSpPr>
        <xdr:spPr>
          <a:xfrm rot="16200000" flipV="1">
            <a:off x="4036375" y="8696820"/>
            <a:ext cx="5322866" cy="353785"/>
          </a:xfrm>
          <a:prstGeom prst="bentConnector3">
            <a:avLst>
              <a:gd name="adj1" fmla="val 99750"/>
            </a:avLst>
          </a:prstGeom>
          <a:ln w="31750" cmpd="tri">
            <a:solidFill>
              <a:schemeClr val="accent1"/>
            </a:solidFill>
            <a:headEnd w="lg" len="med"/>
            <a:tailEnd type="triangle" w="lg" len="med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28EFED10-8D3F-4D69-ACEA-73673C9FA23B}"/>
              </a:ext>
            </a:extLst>
          </xdr:cNvPr>
          <xdr:cNvCxnSpPr/>
        </xdr:nvCxnSpPr>
        <xdr:spPr>
          <a:xfrm>
            <a:off x="6506309" y="11531246"/>
            <a:ext cx="364681" cy="2664"/>
          </a:xfrm>
          <a:prstGeom prst="line">
            <a:avLst/>
          </a:prstGeom>
          <a:ln w="31750" cmpd="tri">
            <a:solidFill>
              <a:schemeClr val="accent1"/>
            </a:solidFill>
            <a:headEnd w="lg" len="med"/>
            <a:tailEnd type="none" w="lg" len="med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2218428</xdr:colOff>
      <xdr:row>8</xdr:row>
      <xdr:rowOff>106699</xdr:rowOff>
    </xdr:from>
    <xdr:to>
      <xdr:col>4</xdr:col>
      <xdr:colOff>361767</xdr:colOff>
      <xdr:row>22</xdr:row>
      <xdr:rowOff>75926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56FED8A2-6AFF-44FD-8DD1-A23FC6FD4D08}"/>
            </a:ext>
          </a:extLst>
        </xdr:cNvPr>
        <xdr:cNvGrpSpPr/>
      </xdr:nvGrpSpPr>
      <xdr:grpSpPr>
        <a:xfrm>
          <a:off x="6504678" y="2447128"/>
          <a:ext cx="374910" cy="3411834"/>
          <a:chOff x="6506309" y="6212280"/>
          <a:chExt cx="368391" cy="5322866"/>
        </a:xfrm>
      </xdr:grpSpPr>
      <xdr:cxnSp macro="">
        <xdr:nvCxnSpPr>
          <xdr:cNvPr id="9" name="コネクタ: カギ線 8">
            <a:extLst>
              <a:ext uri="{FF2B5EF4-FFF2-40B4-BE49-F238E27FC236}">
                <a16:creationId xmlns:a16="http://schemas.microsoft.com/office/drawing/2014/main" id="{669EC6E0-0E5D-496F-AAC4-9C57B368A090}"/>
              </a:ext>
            </a:extLst>
          </xdr:cNvPr>
          <xdr:cNvCxnSpPr/>
        </xdr:nvCxnSpPr>
        <xdr:spPr>
          <a:xfrm rot="16200000" flipV="1">
            <a:off x="4036375" y="8696820"/>
            <a:ext cx="5322866" cy="353785"/>
          </a:xfrm>
          <a:prstGeom prst="bentConnector3">
            <a:avLst>
              <a:gd name="adj1" fmla="val 99750"/>
            </a:avLst>
          </a:prstGeom>
          <a:ln w="31750" cmpd="tri">
            <a:solidFill>
              <a:schemeClr val="accent1"/>
            </a:solidFill>
            <a:headEnd w="lg" len="lg"/>
            <a:tailEnd type="triangle" w="lg" len="med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17B1A6B3-B929-4F64-8B18-4ACD17640229}"/>
              </a:ext>
            </a:extLst>
          </xdr:cNvPr>
          <xdr:cNvCxnSpPr/>
        </xdr:nvCxnSpPr>
        <xdr:spPr>
          <a:xfrm>
            <a:off x="6506309" y="11531246"/>
            <a:ext cx="364681" cy="2664"/>
          </a:xfrm>
          <a:prstGeom prst="line">
            <a:avLst/>
          </a:prstGeom>
          <a:ln w="31750" cmpd="tri">
            <a:solidFill>
              <a:schemeClr val="accent1"/>
            </a:solidFill>
            <a:headEnd w="lg" len="lg"/>
            <a:tailEnd type="none" w="lg" len="med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2227253</xdr:colOff>
      <xdr:row>9</xdr:row>
      <xdr:rowOff>159727</xdr:rowOff>
    </xdr:from>
    <xdr:to>
      <xdr:col>4</xdr:col>
      <xdr:colOff>307730</xdr:colOff>
      <xdr:row>25</xdr:row>
      <xdr:rowOff>73269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7C48E02-F069-4002-95FF-71CF6D51342F}"/>
            </a:ext>
          </a:extLst>
        </xdr:cNvPr>
        <xdr:cNvGrpSpPr/>
      </xdr:nvGrpSpPr>
      <xdr:grpSpPr>
        <a:xfrm>
          <a:off x="6513503" y="2745084"/>
          <a:ext cx="312048" cy="3601078"/>
          <a:chOff x="6506309" y="6212280"/>
          <a:chExt cx="368391" cy="5322866"/>
        </a:xfrm>
      </xdr:grpSpPr>
      <xdr:cxnSp macro="">
        <xdr:nvCxnSpPr>
          <xdr:cNvPr id="12" name="コネクタ: カギ線 11">
            <a:extLst>
              <a:ext uri="{FF2B5EF4-FFF2-40B4-BE49-F238E27FC236}">
                <a16:creationId xmlns:a16="http://schemas.microsoft.com/office/drawing/2014/main" id="{08B0ACFD-4543-4BD5-BF4A-D7D80C6531C7}"/>
              </a:ext>
            </a:extLst>
          </xdr:cNvPr>
          <xdr:cNvCxnSpPr/>
        </xdr:nvCxnSpPr>
        <xdr:spPr>
          <a:xfrm rot="16200000" flipV="1">
            <a:off x="4036375" y="8696820"/>
            <a:ext cx="5322866" cy="353785"/>
          </a:xfrm>
          <a:prstGeom prst="bentConnector3">
            <a:avLst>
              <a:gd name="adj1" fmla="val 100060"/>
            </a:avLst>
          </a:prstGeom>
          <a:ln w="12700">
            <a:solidFill>
              <a:srgbClr val="FF0000"/>
            </a:solidFill>
            <a:prstDash val="dash"/>
            <a:headEnd w="lg" len="lg"/>
            <a:tailEnd type="triangle" w="lg" len="lg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id="{DB2073C7-F5EF-4110-A42D-8DDDA2CE810C}"/>
              </a:ext>
            </a:extLst>
          </xdr:cNvPr>
          <xdr:cNvCxnSpPr/>
        </xdr:nvCxnSpPr>
        <xdr:spPr>
          <a:xfrm>
            <a:off x="6506309" y="11531246"/>
            <a:ext cx="364681" cy="2664"/>
          </a:xfrm>
          <a:prstGeom prst="line">
            <a:avLst/>
          </a:prstGeom>
          <a:ln w="12700">
            <a:solidFill>
              <a:srgbClr val="FF0000"/>
            </a:solidFill>
            <a:prstDash val="dash"/>
            <a:headEnd w="lg" len="lg"/>
            <a:tailEnd type="none" w="lg" len="lg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14758</xdr:colOff>
      <xdr:row>24</xdr:row>
      <xdr:rowOff>160734</xdr:rowOff>
    </xdr:from>
    <xdr:to>
      <xdr:col>4</xdr:col>
      <xdr:colOff>190737</xdr:colOff>
      <xdr:row>37</xdr:row>
      <xdr:rowOff>89296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E98B7BA3-FD2F-4BB0-B157-FD31A63E23F5}"/>
            </a:ext>
          </a:extLst>
        </xdr:cNvPr>
        <xdr:cNvGrpSpPr/>
      </xdr:nvGrpSpPr>
      <xdr:grpSpPr>
        <a:xfrm>
          <a:off x="6532579" y="6188698"/>
          <a:ext cx="175979" cy="2445884"/>
          <a:chOff x="6923049" y="3610206"/>
          <a:chExt cx="310722" cy="3546981"/>
        </a:xfrm>
      </xdr:grpSpPr>
      <xdr:cxnSp macro="">
        <xdr:nvCxnSpPr>
          <xdr:cNvPr id="15" name="コネクタ: カギ線 14">
            <a:extLst>
              <a:ext uri="{FF2B5EF4-FFF2-40B4-BE49-F238E27FC236}">
                <a16:creationId xmlns:a16="http://schemas.microsoft.com/office/drawing/2014/main" id="{D48BE4AA-CD6C-4F12-A80C-CBE5A78E0140}"/>
              </a:ext>
            </a:extLst>
          </xdr:cNvPr>
          <xdr:cNvCxnSpPr/>
        </xdr:nvCxnSpPr>
        <xdr:spPr>
          <a:xfrm rot="16200000" flipV="1">
            <a:off x="5311079" y="5234496"/>
            <a:ext cx="3546981" cy="298402"/>
          </a:xfrm>
          <a:prstGeom prst="bentConnector3">
            <a:avLst>
              <a:gd name="adj1" fmla="val 100060"/>
            </a:avLst>
          </a:prstGeom>
          <a:ln w="22225" cmpd="dbl">
            <a:solidFill>
              <a:schemeClr val="accent6">
                <a:lumMod val="50000"/>
              </a:schemeClr>
            </a:solidFill>
            <a:headEnd w="lg" len="lg"/>
            <a:tailEnd type="triangle" w="lg" len="lg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16" name="直線コネクタ 15">
            <a:extLst>
              <a:ext uri="{FF2B5EF4-FFF2-40B4-BE49-F238E27FC236}">
                <a16:creationId xmlns:a16="http://schemas.microsoft.com/office/drawing/2014/main" id="{09F48C06-999D-4E85-8EBC-F54857CF5016}"/>
              </a:ext>
            </a:extLst>
          </xdr:cNvPr>
          <xdr:cNvCxnSpPr/>
        </xdr:nvCxnSpPr>
        <xdr:spPr>
          <a:xfrm>
            <a:off x="6923049" y="7154589"/>
            <a:ext cx="307592" cy="1775"/>
          </a:xfrm>
          <a:prstGeom prst="line">
            <a:avLst/>
          </a:prstGeom>
          <a:ln w="22225" cmpd="dbl">
            <a:solidFill>
              <a:schemeClr val="accent6">
                <a:lumMod val="50000"/>
              </a:schemeClr>
            </a:solidFill>
            <a:headEnd w="lg" len="lg"/>
            <a:tailEnd type="none" w="lg" len="lg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34788</xdr:colOff>
      <xdr:row>12</xdr:row>
      <xdr:rowOff>142875</xdr:rowOff>
    </xdr:from>
    <xdr:to>
      <xdr:col>4</xdr:col>
      <xdr:colOff>210767</xdr:colOff>
      <xdr:row>24</xdr:row>
      <xdr:rowOff>69056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29778520-8285-4B27-BD00-1F263B8681F1}"/>
            </a:ext>
          </a:extLst>
        </xdr:cNvPr>
        <xdr:cNvGrpSpPr/>
      </xdr:nvGrpSpPr>
      <xdr:grpSpPr>
        <a:xfrm>
          <a:off x="6552609" y="3463018"/>
          <a:ext cx="175979" cy="2634002"/>
          <a:chOff x="6923049" y="3610206"/>
          <a:chExt cx="310722" cy="3546981"/>
        </a:xfrm>
      </xdr:grpSpPr>
      <xdr:cxnSp macro="">
        <xdr:nvCxnSpPr>
          <xdr:cNvPr id="18" name="コネクタ: カギ線 17">
            <a:extLst>
              <a:ext uri="{FF2B5EF4-FFF2-40B4-BE49-F238E27FC236}">
                <a16:creationId xmlns:a16="http://schemas.microsoft.com/office/drawing/2014/main" id="{B271E475-775D-4A0A-872E-3675129F6DFF}"/>
              </a:ext>
            </a:extLst>
          </xdr:cNvPr>
          <xdr:cNvCxnSpPr/>
        </xdr:nvCxnSpPr>
        <xdr:spPr>
          <a:xfrm rot="16200000" flipV="1">
            <a:off x="5311079" y="5234496"/>
            <a:ext cx="3546981" cy="298402"/>
          </a:xfrm>
          <a:prstGeom prst="bentConnector3">
            <a:avLst>
              <a:gd name="adj1" fmla="val 100060"/>
            </a:avLst>
          </a:prstGeom>
          <a:ln w="22225" cmpd="dbl">
            <a:solidFill>
              <a:schemeClr val="accent6">
                <a:lumMod val="50000"/>
              </a:schemeClr>
            </a:solidFill>
            <a:prstDash val="solid"/>
            <a:headEnd w="lg" len="lg"/>
            <a:tailEnd type="triangle" w="lg" len="lg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19" name="直線コネクタ 18">
            <a:extLst>
              <a:ext uri="{FF2B5EF4-FFF2-40B4-BE49-F238E27FC236}">
                <a16:creationId xmlns:a16="http://schemas.microsoft.com/office/drawing/2014/main" id="{633993E9-673D-4F25-AEEB-93285C8129B1}"/>
              </a:ext>
            </a:extLst>
          </xdr:cNvPr>
          <xdr:cNvCxnSpPr/>
        </xdr:nvCxnSpPr>
        <xdr:spPr>
          <a:xfrm>
            <a:off x="6923049" y="7154589"/>
            <a:ext cx="307592" cy="1775"/>
          </a:xfrm>
          <a:prstGeom prst="line">
            <a:avLst/>
          </a:prstGeom>
          <a:ln w="22225" cmpd="dbl">
            <a:solidFill>
              <a:schemeClr val="accent6">
                <a:lumMod val="50000"/>
              </a:schemeClr>
            </a:solidFill>
            <a:prstDash val="solid"/>
            <a:headEnd w="lg" len="lg"/>
            <a:tailEnd type="none" w="lg" len="lg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241656</xdr:colOff>
      <xdr:row>18</xdr:row>
      <xdr:rowOff>83344</xdr:rowOff>
    </xdr:from>
    <xdr:to>
      <xdr:col>2</xdr:col>
      <xdr:colOff>1457325</xdr:colOff>
      <xdr:row>42</xdr:row>
      <xdr:rowOff>124242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EAA490C1-B1AD-4EE2-BA72-17576010E80C}"/>
            </a:ext>
          </a:extLst>
        </xdr:cNvPr>
        <xdr:cNvGrpSpPr/>
      </xdr:nvGrpSpPr>
      <xdr:grpSpPr>
        <a:xfrm>
          <a:off x="241656" y="4736987"/>
          <a:ext cx="3324776" cy="5157184"/>
          <a:chOff x="241656" y="4708922"/>
          <a:chExt cx="3199248" cy="5035570"/>
        </a:xfrm>
      </xdr:grpSpPr>
      <xdr:cxnSp macro="">
        <xdr:nvCxnSpPr>
          <xdr:cNvPr id="21" name="コネクタ: カギ線 20">
            <a:extLst>
              <a:ext uri="{FF2B5EF4-FFF2-40B4-BE49-F238E27FC236}">
                <a16:creationId xmlns:a16="http://schemas.microsoft.com/office/drawing/2014/main" id="{5E36B375-BF97-4516-A75B-93F4BF8E18C4}"/>
              </a:ext>
            </a:extLst>
          </xdr:cNvPr>
          <xdr:cNvCxnSpPr/>
        </xdr:nvCxnSpPr>
        <xdr:spPr>
          <a:xfrm rot="16200000" flipH="1">
            <a:off x="-673354" y="5630235"/>
            <a:ext cx="5029267" cy="3199248"/>
          </a:xfrm>
          <a:prstGeom prst="bentConnector3">
            <a:avLst>
              <a:gd name="adj1" fmla="val 100067"/>
            </a:avLst>
          </a:prstGeom>
          <a:ln w="15875">
            <a:solidFill>
              <a:srgbClr val="FFC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直線コネクタ 21">
            <a:extLst>
              <a:ext uri="{FF2B5EF4-FFF2-40B4-BE49-F238E27FC236}">
                <a16:creationId xmlns:a16="http://schemas.microsoft.com/office/drawing/2014/main" id="{BDCED210-4C2E-41B2-8900-FCB42291578F}"/>
              </a:ext>
            </a:extLst>
          </xdr:cNvPr>
          <xdr:cNvCxnSpPr/>
        </xdr:nvCxnSpPr>
        <xdr:spPr>
          <a:xfrm>
            <a:off x="250031" y="4708922"/>
            <a:ext cx="59531" cy="0"/>
          </a:xfrm>
          <a:prstGeom prst="line">
            <a:avLst/>
          </a:prstGeom>
          <a:ln w="15875">
            <a:solidFill>
              <a:srgbClr val="FFC000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1334</xdr:colOff>
      <xdr:row>25</xdr:row>
      <xdr:rowOff>212482</xdr:rowOff>
    </xdr:from>
    <xdr:to>
      <xdr:col>4</xdr:col>
      <xdr:colOff>300404</xdr:colOff>
      <xdr:row>56</xdr:row>
      <xdr:rowOff>122465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8389EA4D-B194-4A81-811F-A2B67DBF0CEE}"/>
            </a:ext>
          </a:extLst>
        </xdr:cNvPr>
        <xdr:cNvGrpSpPr/>
      </xdr:nvGrpSpPr>
      <xdr:grpSpPr>
        <a:xfrm>
          <a:off x="6506909" y="6422782"/>
          <a:ext cx="299070" cy="5825008"/>
          <a:chOff x="6506309" y="6212280"/>
          <a:chExt cx="368391" cy="5322866"/>
        </a:xfrm>
      </xdr:grpSpPr>
      <xdr:cxnSp macro="">
        <xdr:nvCxnSpPr>
          <xdr:cNvPr id="3" name="コネクタ: カギ線 2">
            <a:extLst>
              <a:ext uri="{FF2B5EF4-FFF2-40B4-BE49-F238E27FC236}">
                <a16:creationId xmlns:a16="http://schemas.microsoft.com/office/drawing/2014/main" id="{508FEFCC-AF2B-4EFE-ABC4-3C9B4A42B95F}"/>
              </a:ext>
            </a:extLst>
          </xdr:cNvPr>
          <xdr:cNvCxnSpPr/>
        </xdr:nvCxnSpPr>
        <xdr:spPr>
          <a:xfrm rot="16200000" flipV="1">
            <a:off x="4036375" y="8696820"/>
            <a:ext cx="5322866" cy="353785"/>
          </a:xfrm>
          <a:prstGeom prst="bentConnector3">
            <a:avLst>
              <a:gd name="adj1" fmla="val 100207"/>
            </a:avLst>
          </a:prstGeom>
          <a:ln w="12700">
            <a:solidFill>
              <a:srgbClr val="FF0000"/>
            </a:solidFill>
            <a:prstDash val="dash"/>
            <a:headEnd w="lg" len="lg"/>
            <a:tailEnd type="triangle" w="lg" len="lg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6501554D-5472-4BB6-9053-4C9D2722CE03}"/>
              </a:ext>
            </a:extLst>
          </xdr:cNvPr>
          <xdr:cNvCxnSpPr/>
        </xdr:nvCxnSpPr>
        <xdr:spPr>
          <a:xfrm>
            <a:off x="6506309" y="11531246"/>
            <a:ext cx="364681" cy="2664"/>
          </a:xfrm>
          <a:prstGeom prst="line">
            <a:avLst/>
          </a:prstGeom>
          <a:ln w="12700">
            <a:solidFill>
              <a:srgbClr val="FF0000"/>
            </a:solidFill>
            <a:prstDash val="dash"/>
            <a:headEnd w="lg" len="lg"/>
            <a:tailEnd type="none" w="lg" len="lg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2225388</xdr:colOff>
      <xdr:row>22</xdr:row>
      <xdr:rowOff>175932</xdr:rowOff>
    </xdr:from>
    <xdr:to>
      <xdr:col>4</xdr:col>
      <xdr:colOff>373673</xdr:colOff>
      <xdr:row>29</xdr:row>
      <xdr:rowOff>164726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C5A354DF-8E69-4729-A332-8B3C486CD112}"/>
            </a:ext>
          </a:extLst>
        </xdr:cNvPr>
        <xdr:cNvGrpSpPr/>
      </xdr:nvGrpSpPr>
      <xdr:grpSpPr>
        <a:xfrm>
          <a:off x="6502113" y="5909982"/>
          <a:ext cx="377135" cy="1408019"/>
          <a:chOff x="6506309" y="6212280"/>
          <a:chExt cx="368391" cy="5322866"/>
        </a:xfrm>
      </xdr:grpSpPr>
      <xdr:cxnSp macro="">
        <xdr:nvCxnSpPr>
          <xdr:cNvPr id="6" name="コネクタ: カギ線 5">
            <a:extLst>
              <a:ext uri="{FF2B5EF4-FFF2-40B4-BE49-F238E27FC236}">
                <a16:creationId xmlns:a16="http://schemas.microsoft.com/office/drawing/2014/main" id="{50C8CB92-2EDB-4B04-A31E-233695FFD6F2}"/>
              </a:ext>
            </a:extLst>
          </xdr:cNvPr>
          <xdr:cNvCxnSpPr/>
        </xdr:nvCxnSpPr>
        <xdr:spPr>
          <a:xfrm rot="16200000" flipV="1">
            <a:off x="4036375" y="8696820"/>
            <a:ext cx="5322866" cy="353785"/>
          </a:xfrm>
          <a:prstGeom prst="bentConnector3">
            <a:avLst>
              <a:gd name="adj1" fmla="val 99750"/>
            </a:avLst>
          </a:prstGeom>
          <a:ln w="31750" cmpd="tri">
            <a:solidFill>
              <a:schemeClr val="accent1"/>
            </a:solidFill>
            <a:headEnd w="lg" len="med"/>
            <a:tailEnd type="triangle" w="lg" len="med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8A18E6DD-77C9-43C2-8C58-8EC99B0A2125}"/>
              </a:ext>
            </a:extLst>
          </xdr:cNvPr>
          <xdr:cNvCxnSpPr/>
        </xdr:nvCxnSpPr>
        <xdr:spPr>
          <a:xfrm>
            <a:off x="6506309" y="11531246"/>
            <a:ext cx="364681" cy="2664"/>
          </a:xfrm>
          <a:prstGeom prst="line">
            <a:avLst/>
          </a:prstGeom>
          <a:ln w="31750" cmpd="tri">
            <a:solidFill>
              <a:schemeClr val="accent1"/>
            </a:solidFill>
            <a:headEnd w="lg" len="med"/>
            <a:tailEnd type="none" w="lg" len="med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2218428</xdr:colOff>
      <xdr:row>8</xdr:row>
      <xdr:rowOff>106699</xdr:rowOff>
    </xdr:from>
    <xdr:to>
      <xdr:col>4</xdr:col>
      <xdr:colOff>361767</xdr:colOff>
      <xdr:row>22</xdr:row>
      <xdr:rowOff>75926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14E1CE0E-91D0-418F-8198-87E1C4ACCA5B}"/>
            </a:ext>
          </a:extLst>
        </xdr:cNvPr>
        <xdr:cNvGrpSpPr/>
      </xdr:nvGrpSpPr>
      <xdr:grpSpPr>
        <a:xfrm>
          <a:off x="6495153" y="2430799"/>
          <a:ext cx="372189" cy="3379177"/>
          <a:chOff x="6506309" y="6212280"/>
          <a:chExt cx="368391" cy="5322866"/>
        </a:xfrm>
      </xdr:grpSpPr>
      <xdr:cxnSp macro="">
        <xdr:nvCxnSpPr>
          <xdr:cNvPr id="9" name="コネクタ: カギ線 8">
            <a:extLst>
              <a:ext uri="{FF2B5EF4-FFF2-40B4-BE49-F238E27FC236}">
                <a16:creationId xmlns:a16="http://schemas.microsoft.com/office/drawing/2014/main" id="{38A1635A-C288-4EEA-BE65-9FB39A5052CA}"/>
              </a:ext>
            </a:extLst>
          </xdr:cNvPr>
          <xdr:cNvCxnSpPr/>
        </xdr:nvCxnSpPr>
        <xdr:spPr>
          <a:xfrm rot="16200000" flipV="1">
            <a:off x="4036375" y="8696820"/>
            <a:ext cx="5322866" cy="353785"/>
          </a:xfrm>
          <a:prstGeom prst="bentConnector3">
            <a:avLst>
              <a:gd name="adj1" fmla="val 99750"/>
            </a:avLst>
          </a:prstGeom>
          <a:ln w="31750" cmpd="tri">
            <a:solidFill>
              <a:schemeClr val="accent1"/>
            </a:solidFill>
            <a:headEnd w="lg" len="lg"/>
            <a:tailEnd type="triangle" w="lg" len="med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6B62FAEF-ABD6-4F27-8E6E-D9A6BF03A27B}"/>
              </a:ext>
            </a:extLst>
          </xdr:cNvPr>
          <xdr:cNvCxnSpPr/>
        </xdr:nvCxnSpPr>
        <xdr:spPr>
          <a:xfrm>
            <a:off x="6506309" y="11531246"/>
            <a:ext cx="364681" cy="2664"/>
          </a:xfrm>
          <a:prstGeom prst="line">
            <a:avLst/>
          </a:prstGeom>
          <a:ln w="31750" cmpd="tri">
            <a:solidFill>
              <a:schemeClr val="accent1"/>
            </a:solidFill>
            <a:headEnd w="lg" len="lg"/>
            <a:tailEnd type="none" w="lg" len="med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2227253</xdr:colOff>
      <xdr:row>9</xdr:row>
      <xdr:rowOff>159727</xdr:rowOff>
    </xdr:from>
    <xdr:to>
      <xdr:col>4</xdr:col>
      <xdr:colOff>307730</xdr:colOff>
      <xdr:row>25</xdr:row>
      <xdr:rowOff>73269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164D2104-04BC-4D0E-B7B0-D6FE901AC538}"/>
            </a:ext>
          </a:extLst>
        </xdr:cNvPr>
        <xdr:cNvGrpSpPr/>
      </xdr:nvGrpSpPr>
      <xdr:grpSpPr>
        <a:xfrm>
          <a:off x="6503978" y="2721952"/>
          <a:ext cx="309327" cy="3561617"/>
          <a:chOff x="6506309" y="6212280"/>
          <a:chExt cx="368391" cy="5322866"/>
        </a:xfrm>
      </xdr:grpSpPr>
      <xdr:cxnSp macro="">
        <xdr:nvCxnSpPr>
          <xdr:cNvPr id="12" name="コネクタ: カギ線 11">
            <a:extLst>
              <a:ext uri="{FF2B5EF4-FFF2-40B4-BE49-F238E27FC236}">
                <a16:creationId xmlns:a16="http://schemas.microsoft.com/office/drawing/2014/main" id="{394B24AA-F222-4DC6-A40C-2D38E7DD79ED}"/>
              </a:ext>
            </a:extLst>
          </xdr:cNvPr>
          <xdr:cNvCxnSpPr/>
        </xdr:nvCxnSpPr>
        <xdr:spPr>
          <a:xfrm rot="16200000" flipV="1">
            <a:off x="4036375" y="8696820"/>
            <a:ext cx="5322866" cy="353785"/>
          </a:xfrm>
          <a:prstGeom prst="bentConnector3">
            <a:avLst>
              <a:gd name="adj1" fmla="val 100060"/>
            </a:avLst>
          </a:prstGeom>
          <a:ln w="12700">
            <a:solidFill>
              <a:srgbClr val="FF0000"/>
            </a:solidFill>
            <a:prstDash val="dash"/>
            <a:headEnd w="lg" len="lg"/>
            <a:tailEnd type="triangle" w="lg" len="lg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id="{9CE384C7-7FCB-47F8-95FD-885425AFE89C}"/>
              </a:ext>
            </a:extLst>
          </xdr:cNvPr>
          <xdr:cNvCxnSpPr/>
        </xdr:nvCxnSpPr>
        <xdr:spPr>
          <a:xfrm>
            <a:off x="6506309" y="11531246"/>
            <a:ext cx="364681" cy="2664"/>
          </a:xfrm>
          <a:prstGeom prst="line">
            <a:avLst/>
          </a:prstGeom>
          <a:ln w="12700">
            <a:solidFill>
              <a:srgbClr val="FF0000"/>
            </a:solidFill>
            <a:prstDash val="dash"/>
            <a:headEnd w="lg" len="lg"/>
            <a:tailEnd type="none" w="lg" len="lg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14758</xdr:colOff>
      <xdr:row>24</xdr:row>
      <xdr:rowOff>160734</xdr:rowOff>
    </xdr:from>
    <xdr:to>
      <xdr:col>4</xdr:col>
      <xdr:colOff>190737</xdr:colOff>
      <xdr:row>37</xdr:row>
      <xdr:rowOff>89296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86B76C94-4F67-4C4C-B9CD-42449CD1D7F6}"/>
            </a:ext>
          </a:extLst>
        </xdr:cNvPr>
        <xdr:cNvGrpSpPr/>
      </xdr:nvGrpSpPr>
      <xdr:grpSpPr>
        <a:xfrm>
          <a:off x="6520333" y="6132909"/>
          <a:ext cx="175979" cy="2452687"/>
          <a:chOff x="6923049" y="3610206"/>
          <a:chExt cx="310722" cy="3546981"/>
        </a:xfrm>
      </xdr:grpSpPr>
      <xdr:cxnSp macro="">
        <xdr:nvCxnSpPr>
          <xdr:cNvPr id="15" name="コネクタ: カギ線 14">
            <a:extLst>
              <a:ext uri="{FF2B5EF4-FFF2-40B4-BE49-F238E27FC236}">
                <a16:creationId xmlns:a16="http://schemas.microsoft.com/office/drawing/2014/main" id="{0B75B3B6-51BA-438F-8637-12508A4F11E3}"/>
              </a:ext>
            </a:extLst>
          </xdr:cNvPr>
          <xdr:cNvCxnSpPr/>
        </xdr:nvCxnSpPr>
        <xdr:spPr>
          <a:xfrm rot="16200000" flipV="1">
            <a:off x="5311079" y="5234496"/>
            <a:ext cx="3546981" cy="298402"/>
          </a:xfrm>
          <a:prstGeom prst="bentConnector3">
            <a:avLst>
              <a:gd name="adj1" fmla="val 100060"/>
            </a:avLst>
          </a:prstGeom>
          <a:ln w="22225" cmpd="dbl">
            <a:solidFill>
              <a:schemeClr val="accent6">
                <a:lumMod val="50000"/>
              </a:schemeClr>
            </a:solidFill>
            <a:headEnd w="lg" len="lg"/>
            <a:tailEnd type="triangle" w="lg" len="lg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16" name="直線コネクタ 15">
            <a:extLst>
              <a:ext uri="{FF2B5EF4-FFF2-40B4-BE49-F238E27FC236}">
                <a16:creationId xmlns:a16="http://schemas.microsoft.com/office/drawing/2014/main" id="{3BA59995-7BED-4096-A5DD-2E8AAEC76F64}"/>
              </a:ext>
            </a:extLst>
          </xdr:cNvPr>
          <xdr:cNvCxnSpPr/>
        </xdr:nvCxnSpPr>
        <xdr:spPr>
          <a:xfrm>
            <a:off x="6923049" y="7154589"/>
            <a:ext cx="307592" cy="1775"/>
          </a:xfrm>
          <a:prstGeom prst="line">
            <a:avLst/>
          </a:prstGeom>
          <a:ln w="22225" cmpd="dbl">
            <a:solidFill>
              <a:schemeClr val="accent6">
                <a:lumMod val="50000"/>
              </a:schemeClr>
            </a:solidFill>
            <a:headEnd w="lg" len="lg"/>
            <a:tailEnd type="none" w="lg" len="lg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34788</xdr:colOff>
      <xdr:row>12</xdr:row>
      <xdr:rowOff>142875</xdr:rowOff>
    </xdr:from>
    <xdr:to>
      <xdr:col>4</xdr:col>
      <xdr:colOff>210767</xdr:colOff>
      <xdr:row>24</xdr:row>
      <xdr:rowOff>69056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80B3C972-62BB-40F0-B601-EB714BB82098}"/>
            </a:ext>
          </a:extLst>
        </xdr:cNvPr>
        <xdr:cNvGrpSpPr/>
      </xdr:nvGrpSpPr>
      <xdr:grpSpPr>
        <a:xfrm>
          <a:off x="6540363" y="3429000"/>
          <a:ext cx="175979" cy="2612231"/>
          <a:chOff x="6923049" y="3610206"/>
          <a:chExt cx="310722" cy="3546981"/>
        </a:xfrm>
      </xdr:grpSpPr>
      <xdr:cxnSp macro="">
        <xdr:nvCxnSpPr>
          <xdr:cNvPr id="18" name="コネクタ: カギ線 17">
            <a:extLst>
              <a:ext uri="{FF2B5EF4-FFF2-40B4-BE49-F238E27FC236}">
                <a16:creationId xmlns:a16="http://schemas.microsoft.com/office/drawing/2014/main" id="{7BB6819A-C363-4066-8A91-0597B10B7634}"/>
              </a:ext>
            </a:extLst>
          </xdr:cNvPr>
          <xdr:cNvCxnSpPr/>
        </xdr:nvCxnSpPr>
        <xdr:spPr>
          <a:xfrm rot="16200000" flipV="1">
            <a:off x="5311079" y="5234496"/>
            <a:ext cx="3546981" cy="298402"/>
          </a:xfrm>
          <a:prstGeom prst="bentConnector3">
            <a:avLst>
              <a:gd name="adj1" fmla="val 100060"/>
            </a:avLst>
          </a:prstGeom>
          <a:ln w="22225" cmpd="dbl">
            <a:solidFill>
              <a:schemeClr val="accent6">
                <a:lumMod val="50000"/>
              </a:schemeClr>
            </a:solidFill>
            <a:prstDash val="solid"/>
            <a:headEnd w="lg" len="lg"/>
            <a:tailEnd type="triangle" w="lg" len="lg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19" name="直線コネクタ 18">
            <a:extLst>
              <a:ext uri="{FF2B5EF4-FFF2-40B4-BE49-F238E27FC236}">
                <a16:creationId xmlns:a16="http://schemas.microsoft.com/office/drawing/2014/main" id="{53D89028-8515-4986-B225-7831F9E831CD}"/>
              </a:ext>
            </a:extLst>
          </xdr:cNvPr>
          <xdr:cNvCxnSpPr/>
        </xdr:nvCxnSpPr>
        <xdr:spPr>
          <a:xfrm>
            <a:off x="6923049" y="7154589"/>
            <a:ext cx="307592" cy="1775"/>
          </a:xfrm>
          <a:prstGeom prst="line">
            <a:avLst/>
          </a:prstGeom>
          <a:ln w="22225" cmpd="dbl">
            <a:solidFill>
              <a:schemeClr val="accent6">
                <a:lumMod val="50000"/>
              </a:schemeClr>
            </a:solidFill>
            <a:prstDash val="solid"/>
            <a:headEnd w="lg" len="lg"/>
            <a:tailEnd type="none" w="lg" len="lg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241656</xdr:colOff>
      <xdr:row>18</xdr:row>
      <xdr:rowOff>83344</xdr:rowOff>
    </xdr:from>
    <xdr:to>
      <xdr:col>2</xdr:col>
      <xdr:colOff>1447800</xdr:colOff>
      <xdr:row>42</xdr:row>
      <xdr:rowOff>124242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52AEF57C-1F4C-42A3-B6AF-730E08456C5E}"/>
            </a:ext>
          </a:extLst>
        </xdr:cNvPr>
        <xdr:cNvGrpSpPr/>
      </xdr:nvGrpSpPr>
      <xdr:grpSpPr>
        <a:xfrm>
          <a:off x="241656" y="4693444"/>
          <a:ext cx="3311169" cy="5146298"/>
          <a:chOff x="241656" y="4708922"/>
          <a:chExt cx="3199248" cy="5035570"/>
        </a:xfrm>
      </xdr:grpSpPr>
      <xdr:cxnSp macro="">
        <xdr:nvCxnSpPr>
          <xdr:cNvPr id="21" name="コネクタ: カギ線 20">
            <a:extLst>
              <a:ext uri="{FF2B5EF4-FFF2-40B4-BE49-F238E27FC236}">
                <a16:creationId xmlns:a16="http://schemas.microsoft.com/office/drawing/2014/main" id="{60C07C52-5D4B-4E4C-8AE1-F2566DD64717}"/>
              </a:ext>
            </a:extLst>
          </xdr:cNvPr>
          <xdr:cNvCxnSpPr/>
        </xdr:nvCxnSpPr>
        <xdr:spPr>
          <a:xfrm rot="16200000" flipH="1">
            <a:off x="-673354" y="5630235"/>
            <a:ext cx="5029267" cy="3199248"/>
          </a:xfrm>
          <a:prstGeom prst="bentConnector3">
            <a:avLst>
              <a:gd name="adj1" fmla="val 100067"/>
            </a:avLst>
          </a:prstGeom>
          <a:ln w="15875">
            <a:solidFill>
              <a:srgbClr val="FFC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直線コネクタ 21">
            <a:extLst>
              <a:ext uri="{FF2B5EF4-FFF2-40B4-BE49-F238E27FC236}">
                <a16:creationId xmlns:a16="http://schemas.microsoft.com/office/drawing/2014/main" id="{B55F9E2A-7D6D-4EC8-A82B-F0172BE536AC}"/>
              </a:ext>
            </a:extLst>
          </xdr:cNvPr>
          <xdr:cNvCxnSpPr/>
        </xdr:nvCxnSpPr>
        <xdr:spPr>
          <a:xfrm>
            <a:off x="250031" y="4708922"/>
            <a:ext cx="59531" cy="0"/>
          </a:xfrm>
          <a:prstGeom prst="line">
            <a:avLst/>
          </a:prstGeom>
          <a:ln w="15875">
            <a:solidFill>
              <a:srgbClr val="FFC000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FC78E-B9EB-4CED-9A99-D58456D0039A}">
  <sheetPr>
    <pageSetUpPr fitToPage="1"/>
  </sheetPr>
  <dimension ref="B1:N60"/>
  <sheetViews>
    <sheetView showZeros="0" tabSelected="1" view="pageBreakPreview" zoomScale="70" zoomScaleNormal="100" zoomScaleSheetLayoutView="70" workbookViewId="0">
      <selection activeCell="F6" sqref="F6"/>
    </sheetView>
  </sheetViews>
  <sheetFormatPr defaultRowHeight="18.75" x14ac:dyDescent="0.4"/>
  <cols>
    <col min="1" max="1" width="4.375" customWidth="1"/>
    <col min="2" max="2" width="23.25" customWidth="1"/>
    <col min="3" max="3" width="28.5" customWidth="1"/>
    <col min="4" max="4" width="29.25" customWidth="1"/>
    <col min="5" max="5" width="5.5" style="1" customWidth="1"/>
    <col min="6" max="6" width="21" customWidth="1"/>
    <col min="7" max="7" width="5.875" customWidth="1"/>
    <col min="9" max="9" width="15.5" customWidth="1"/>
    <col min="14" max="14" width="13.25" customWidth="1"/>
  </cols>
  <sheetData>
    <row r="1" spans="2:14" ht="19.5" customHeight="1" x14ac:dyDescent="0.4">
      <c r="B1" s="85" t="s">
        <v>75</v>
      </c>
      <c r="F1" s="2" t="s">
        <v>0</v>
      </c>
    </row>
    <row r="2" spans="2:14" ht="34.5" customHeight="1" thickBot="1" x14ac:dyDescent="0.45">
      <c r="B2" s="87" t="s">
        <v>79</v>
      </c>
      <c r="C2" s="87"/>
      <c r="D2" s="87"/>
      <c r="E2" s="87"/>
      <c r="F2" s="87"/>
      <c r="I2" t="s">
        <v>1</v>
      </c>
      <c r="N2" t="s">
        <v>2</v>
      </c>
    </row>
    <row r="3" spans="2:14" ht="21" customHeight="1" thickBot="1" x14ac:dyDescent="0.45">
      <c r="B3" s="3"/>
      <c r="C3" s="61" t="s">
        <v>3</v>
      </c>
      <c r="D3" s="61" t="s">
        <v>4</v>
      </c>
      <c r="E3" s="4"/>
      <c r="F3" s="61" t="s">
        <v>5</v>
      </c>
      <c r="H3" s="86" t="s">
        <v>6</v>
      </c>
      <c r="I3" s="5" t="b">
        <f>IF(C4="",2000000,IF(F4&gt;=500,5000000,IF(F4&gt;=400,4000000,IF(F4&gt;=300,3000000,IF(C4="",2000000,IF(F4&gt;=150,2000000))))))</f>
        <v>0</v>
      </c>
      <c r="N3" s="6">
        <f>IF(D11&lt;=D12,D11,D12)</f>
        <v>0</v>
      </c>
    </row>
    <row r="4" spans="2:14" ht="26.25" customHeight="1" thickTop="1" thickBot="1" x14ac:dyDescent="0.45">
      <c r="B4" s="58" t="s">
        <v>7</v>
      </c>
      <c r="C4" s="65" t="s">
        <v>74</v>
      </c>
      <c r="D4" s="66"/>
      <c r="E4" s="60"/>
      <c r="F4" s="62"/>
      <c r="H4" t="s">
        <v>8</v>
      </c>
      <c r="I4" s="5" t="str">
        <f>IF(D38=0,"",IF(D13="",0,I3/2))</f>
        <v/>
      </c>
      <c r="J4" t="s">
        <v>9</v>
      </c>
    </row>
    <row r="5" spans="2:14" ht="8.25" customHeight="1" thickTop="1" thickBot="1" x14ac:dyDescent="0.45">
      <c r="B5" s="40"/>
      <c r="C5" s="7"/>
      <c r="D5" s="7"/>
      <c r="E5" s="8"/>
      <c r="I5" s="5"/>
    </row>
    <row r="6" spans="2:14" ht="32.25" customHeight="1" thickTop="1" thickBot="1" x14ac:dyDescent="0.45">
      <c r="B6" s="59" t="s">
        <v>10</v>
      </c>
      <c r="C6" s="88"/>
      <c r="D6" s="89"/>
      <c r="E6" s="9"/>
      <c r="H6" t="s">
        <v>12</v>
      </c>
      <c r="I6" s="5">
        <f>IF(C4&amp;D4="","",SUM(I3:I4))</f>
        <v>0</v>
      </c>
    </row>
    <row r="7" spans="2:14" ht="22.5" customHeight="1" thickTop="1" x14ac:dyDescent="0.4">
      <c r="D7" s="44" t="s">
        <v>71</v>
      </c>
    </row>
    <row r="8" spans="2:14" x14ac:dyDescent="0.4">
      <c r="B8" s="10"/>
      <c r="C8" s="11" t="s">
        <v>13</v>
      </c>
      <c r="D8" s="10" t="s">
        <v>14</v>
      </c>
      <c r="E8" s="9"/>
      <c r="H8" t="s">
        <v>15</v>
      </c>
    </row>
    <row r="9" spans="2:14" x14ac:dyDescent="0.4">
      <c r="B9" s="12" t="s">
        <v>16</v>
      </c>
      <c r="C9" s="45">
        <v>0.5</v>
      </c>
      <c r="D9" s="49">
        <f>ROUNDDOWN(C9*D23,-3)</f>
        <v>0</v>
      </c>
      <c r="E9" s="15"/>
      <c r="F9" t="s">
        <v>17</v>
      </c>
      <c r="I9" t="s">
        <v>18</v>
      </c>
      <c r="J9" t="s">
        <v>19</v>
      </c>
    </row>
    <row r="10" spans="2:14" x14ac:dyDescent="0.4">
      <c r="B10" s="12" t="s">
        <v>20</v>
      </c>
      <c r="C10" s="45">
        <v>0.5</v>
      </c>
      <c r="D10" s="51">
        <f>ROUNDDOWN(C10*D26,-3)</f>
        <v>0</v>
      </c>
      <c r="E10" s="15"/>
      <c r="F10" t="s">
        <v>17</v>
      </c>
      <c r="I10" s="16" t="s">
        <v>21</v>
      </c>
      <c r="J10" t="s">
        <v>22</v>
      </c>
    </row>
    <row r="11" spans="2:14" x14ac:dyDescent="0.4">
      <c r="B11" s="41" t="s">
        <v>23</v>
      </c>
      <c r="C11" s="13"/>
      <c r="D11" s="14">
        <f>IF(SUM(D9:D10)&gt;=D12,D12,SUM(D9:D10))</f>
        <v>0</v>
      </c>
      <c r="E11" s="15"/>
      <c r="F11" t="str">
        <f>IF(D11=D12,"上限適用","")</f>
        <v/>
      </c>
      <c r="I11" s="16" t="s">
        <v>24</v>
      </c>
      <c r="J11" t="s">
        <v>25</v>
      </c>
    </row>
    <row r="12" spans="2:14" ht="19.5" thickBot="1" x14ac:dyDescent="0.45">
      <c r="B12" s="17" t="s">
        <v>26</v>
      </c>
      <c r="C12" s="18"/>
      <c r="D12" s="56" t="b">
        <f>I3</f>
        <v>0</v>
      </c>
      <c r="E12" s="15"/>
      <c r="I12" s="16"/>
    </row>
    <row r="13" spans="2:14" ht="19.5" thickBot="1" x14ac:dyDescent="0.45">
      <c r="B13" s="19" t="s">
        <v>27</v>
      </c>
      <c r="C13" s="46">
        <v>0.75</v>
      </c>
      <c r="D13" s="54">
        <f>ROUNDDOWN(C13*D25,-3)</f>
        <v>0</v>
      </c>
      <c r="E13" s="15"/>
      <c r="F13" t="s">
        <v>17</v>
      </c>
      <c r="I13" s="16" t="s">
        <v>28</v>
      </c>
      <c r="J13" t="s">
        <v>29</v>
      </c>
    </row>
    <row r="14" spans="2:14" ht="19.5" thickBot="1" x14ac:dyDescent="0.45">
      <c r="B14" s="20" t="s">
        <v>30</v>
      </c>
      <c r="C14" s="21"/>
      <c r="D14" s="47">
        <f>IF(N3+D13&lt;=I6,N3+D13,I6)</f>
        <v>0</v>
      </c>
      <c r="E14" s="15"/>
      <c r="F14" t="str">
        <f>IF(D14=0,"",IF(D14=D15,"上限適用",""))</f>
        <v/>
      </c>
      <c r="I14" s="16" t="s">
        <v>31</v>
      </c>
      <c r="J14" t="s">
        <v>32</v>
      </c>
    </row>
    <row r="15" spans="2:14" x14ac:dyDescent="0.4">
      <c r="B15" s="22" t="s">
        <v>33</v>
      </c>
      <c r="C15" s="23"/>
      <c r="D15" s="55">
        <f>I6</f>
        <v>0</v>
      </c>
      <c r="E15" s="15"/>
      <c r="H15" t="s">
        <v>34</v>
      </c>
    </row>
    <row r="16" spans="2:14" ht="9" customHeight="1" x14ac:dyDescent="0.4"/>
    <row r="17" spans="2:7" x14ac:dyDescent="0.4">
      <c r="B17" s="12" t="s">
        <v>35</v>
      </c>
      <c r="C17" s="38">
        <f>SUM(C33,C40)</f>
        <v>0</v>
      </c>
    </row>
    <row r="18" spans="2:7" x14ac:dyDescent="0.4">
      <c r="B18" s="12" t="s">
        <v>36</v>
      </c>
      <c r="C18" s="38">
        <f>SUM(C30:C31,C38)</f>
        <v>0</v>
      </c>
    </row>
    <row r="19" spans="2:7" x14ac:dyDescent="0.4">
      <c r="B19" s="42" t="s">
        <v>37</v>
      </c>
      <c r="C19" s="43" t="str">
        <f>IF(C17=0,"",ROUNDDOWN(C18/C17,2))</f>
        <v/>
      </c>
    </row>
    <row r="20" spans="2:7" ht="7.5" customHeight="1" x14ac:dyDescent="0.4"/>
    <row r="21" spans="2:7" ht="38.25" x14ac:dyDescent="0.4">
      <c r="B21" s="12"/>
      <c r="C21" s="41" t="s">
        <v>38</v>
      </c>
      <c r="D21" s="84" t="s">
        <v>76</v>
      </c>
      <c r="E21" s="25"/>
    </row>
    <row r="22" spans="2:7" ht="24" x14ac:dyDescent="0.4">
      <c r="B22" s="12" t="s">
        <v>39</v>
      </c>
      <c r="C22" s="26">
        <f>SUM(C23:C25)</f>
        <v>0</v>
      </c>
      <c r="D22" s="14">
        <f>SUM(D23:D25)</f>
        <v>0</v>
      </c>
      <c r="E22" s="15"/>
      <c r="G22" s="39" t="s">
        <v>77</v>
      </c>
    </row>
    <row r="23" spans="2:7" x14ac:dyDescent="0.4">
      <c r="B23" s="27" t="s">
        <v>40</v>
      </c>
      <c r="C23" s="37">
        <f>D30+D32</f>
        <v>0</v>
      </c>
      <c r="D23" s="50">
        <f>ROUNDDOWN(D30,-3)</f>
        <v>0</v>
      </c>
      <c r="E23" s="28"/>
    </row>
    <row r="24" spans="2:7" hidden="1" x14ac:dyDescent="0.4">
      <c r="B24" s="27" t="s">
        <v>41</v>
      </c>
      <c r="C24" s="37">
        <f>D31</f>
        <v>0</v>
      </c>
      <c r="D24" s="48">
        <f>C24</f>
        <v>0</v>
      </c>
      <c r="E24" s="28"/>
    </row>
    <row r="25" spans="2:7" x14ac:dyDescent="0.4">
      <c r="B25" s="29" t="s">
        <v>42</v>
      </c>
      <c r="C25" s="37">
        <f>D40</f>
        <v>0</v>
      </c>
      <c r="D25" s="53">
        <f>ROUNDDOWN(D38,-3)</f>
        <v>0</v>
      </c>
      <c r="E25" s="28"/>
    </row>
    <row r="26" spans="2:7" ht="24" x14ac:dyDescent="0.4">
      <c r="B26" s="12" t="s">
        <v>43</v>
      </c>
      <c r="C26" s="26">
        <f>C57</f>
        <v>0</v>
      </c>
      <c r="D26" s="51">
        <f>D57</f>
        <v>0</v>
      </c>
      <c r="E26" s="15"/>
      <c r="F26" t="s">
        <v>44</v>
      </c>
      <c r="G26" s="39" t="s">
        <v>69</v>
      </c>
    </row>
    <row r="27" spans="2:7" ht="20.25" customHeight="1" x14ac:dyDescent="0.4">
      <c r="B27" s="12" t="s">
        <v>45</v>
      </c>
      <c r="C27" s="14">
        <f>SUM(C23:C26)</f>
        <v>0</v>
      </c>
      <c r="D27" s="24">
        <f>SUM(D23:D26)</f>
        <v>0</v>
      </c>
      <c r="E27" s="15"/>
      <c r="F27" t="s">
        <v>46</v>
      </c>
    </row>
    <row r="28" spans="2:7" ht="10.5" customHeight="1" x14ac:dyDescent="0.4">
      <c r="B28" s="30"/>
      <c r="C28" s="15"/>
      <c r="D28" s="15"/>
      <c r="E28" s="15"/>
    </row>
    <row r="29" spans="2:7" ht="19.5" thickBot="1" x14ac:dyDescent="0.45">
      <c r="B29" s="12" t="s">
        <v>47</v>
      </c>
      <c r="C29" s="69" t="s">
        <v>48</v>
      </c>
      <c r="D29" s="69" t="s">
        <v>49</v>
      </c>
      <c r="E29" s="9"/>
    </row>
    <row r="30" spans="2:7" ht="19.5" thickTop="1" x14ac:dyDescent="0.4">
      <c r="B30" s="67" t="s">
        <v>50</v>
      </c>
      <c r="C30" s="72"/>
      <c r="D30" s="73"/>
      <c r="E30" s="32"/>
    </row>
    <row r="31" spans="2:7" hidden="1" x14ac:dyDescent="0.4">
      <c r="B31" s="68" t="s">
        <v>51</v>
      </c>
      <c r="C31" s="74"/>
      <c r="D31" s="57"/>
      <c r="E31" s="32"/>
    </row>
    <row r="32" spans="2:7" ht="19.5" thickBot="1" x14ac:dyDescent="0.45">
      <c r="B32" s="67" t="s">
        <v>52</v>
      </c>
      <c r="C32" s="75"/>
      <c r="D32" s="76"/>
      <c r="E32" s="32"/>
    </row>
    <row r="33" spans="2:6" ht="19.5" thickTop="1" x14ac:dyDescent="0.4">
      <c r="B33" s="12" t="s">
        <v>45</v>
      </c>
      <c r="C33" s="70">
        <f>SUM(C30:C32)</f>
        <v>0</v>
      </c>
      <c r="D33" s="71">
        <f>SUM(D30:D32)</f>
        <v>0</v>
      </c>
      <c r="E33" s="32"/>
    </row>
    <row r="34" spans="2:6" x14ac:dyDescent="0.4">
      <c r="B34" s="34" t="s">
        <v>72</v>
      </c>
      <c r="C34" s="34"/>
      <c r="D34" s="32"/>
      <c r="E34" s="32"/>
    </row>
    <row r="35" spans="2:6" hidden="1" x14ac:dyDescent="0.4">
      <c r="B35" s="35" t="s">
        <v>53</v>
      </c>
      <c r="C35" s="34"/>
      <c r="D35" s="32"/>
      <c r="E35" s="32"/>
    </row>
    <row r="36" spans="2:6" ht="9" customHeight="1" x14ac:dyDescent="0.4">
      <c r="B36" s="30"/>
      <c r="C36" s="30"/>
      <c r="D36" s="36"/>
      <c r="E36" s="32"/>
    </row>
    <row r="37" spans="2:6" ht="19.5" thickBot="1" x14ac:dyDescent="0.45">
      <c r="B37" s="12" t="s">
        <v>54</v>
      </c>
      <c r="C37" s="69" t="s">
        <v>48</v>
      </c>
      <c r="D37" s="69" t="s">
        <v>49</v>
      </c>
      <c r="E37" s="9"/>
    </row>
    <row r="38" spans="2:6" ht="19.5" thickTop="1" x14ac:dyDescent="0.4">
      <c r="B38" s="67" t="s">
        <v>55</v>
      </c>
      <c r="C38" s="72"/>
      <c r="D38" s="80"/>
      <c r="E38" s="32"/>
    </row>
    <row r="39" spans="2:6" ht="19.5" thickBot="1" x14ac:dyDescent="0.45">
      <c r="B39" s="67" t="s">
        <v>52</v>
      </c>
      <c r="C39" s="75"/>
      <c r="D39" s="76"/>
      <c r="E39" s="32"/>
    </row>
    <row r="40" spans="2:6" ht="19.5" thickTop="1" x14ac:dyDescent="0.4">
      <c r="B40" s="12" t="s">
        <v>45</v>
      </c>
      <c r="C40" s="70">
        <f>SUM(C38:C39)</f>
        <v>0</v>
      </c>
      <c r="D40" s="71">
        <f>SUM(D38:D39)</f>
        <v>0</v>
      </c>
      <c r="E40" s="32"/>
    </row>
    <row r="41" spans="2:6" x14ac:dyDescent="0.4">
      <c r="B41" s="34" t="s">
        <v>72</v>
      </c>
    </row>
    <row r="42" spans="2:6" x14ac:dyDescent="0.4">
      <c r="B42" s="34"/>
    </row>
    <row r="43" spans="2:6" ht="18.75" customHeight="1" x14ac:dyDescent="0.4">
      <c r="B43" s="34"/>
      <c r="D43" s="16" t="s">
        <v>70</v>
      </c>
    </row>
    <row r="44" spans="2:6" ht="19.5" thickBot="1" x14ac:dyDescent="0.45">
      <c r="B44" s="12" t="s">
        <v>56</v>
      </c>
      <c r="C44" s="78" t="s">
        <v>38</v>
      </c>
      <c r="D44" s="12" t="s">
        <v>57</v>
      </c>
      <c r="E44" s="34"/>
    </row>
    <row r="45" spans="2:6" ht="19.5" thickTop="1" x14ac:dyDescent="0.4">
      <c r="B45" s="67" t="s">
        <v>58</v>
      </c>
      <c r="C45" s="81"/>
      <c r="D45" s="77" t="str">
        <f>IF($C$19="","",ROUNDDOWN($C$19*C45,-3))</f>
        <v/>
      </c>
      <c r="E45" s="32"/>
      <c r="F45" t="s">
        <v>59</v>
      </c>
    </row>
    <row r="46" spans="2:6" x14ac:dyDescent="0.4">
      <c r="B46" s="67" t="s">
        <v>60</v>
      </c>
      <c r="C46" s="82"/>
      <c r="D46" s="77" t="str">
        <f t="shared" ref="D46:D56" si="0">IF($C$19="","",ROUNDDOWN($C$19*C46,-3))</f>
        <v/>
      </c>
      <c r="E46" s="32"/>
      <c r="F46" t="s">
        <v>59</v>
      </c>
    </row>
    <row r="47" spans="2:6" x14ac:dyDescent="0.4">
      <c r="B47" s="67" t="s">
        <v>61</v>
      </c>
      <c r="C47" s="82"/>
      <c r="D47" s="77" t="str">
        <f t="shared" si="0"/>
        <v/>
      </c>
      <c r="E47" s="32"/>
      <c r="F47" t="s">
        <v>59</v>
      </c>
    </row>
    <row r="48" spans="2:6" x14ac:dyDescent="0.4">
      <c r="B48" s="67" t="s">
        <v>62</v>
      </c>
      <c r="C48" s="82"/>
      <c r="D48" s="77" t="str">
        <f t="shared" si="0"/>
        <v/>
      </c>
      <c r="E48" s="32"/>
      <c r="F48" t="s">
        <v>59</v>
      </c>
    </row>
    <row r="49" spans="2:6" x14ac:dyDescent="0.4">
      <c r="B49" s="67" t="s">
        <v>63</v>
      </c>
      <c r="C49" s="82"/>
      <c r="D49" s="77" t="str">
        <f t="shared" si="0"/>
        <v/>
      </c>
      <c r="E49" s="32"/>
      <c r="F49" t="s">
        <v>59</v>
      </c>
    </row>
    <row r="50" spans="2:6" x14ac:dyDescent="0.4">
      <c r="B50" s="67" t="s">
        <v>64</v>
      </c>
      <c r="C50" s="82"/>
      <c r="D50" s="77" t="str">
        <f t="shared" si="0"/>
        <v/>
      </c>
      <c r="E50" s="32"/>
      <c r="F50" t="s">
        <v>59</v>
      </c>
    </row>
    <row r="51" spans="2:6" x14ac:dyDescent="0.4">
      <c r="B51" s="67" t="s">
        <v>65</v>
      </c>
      <c r="C51" s="82"/>
      <c r="D51" s="77" t="str">
        <f t="shared" si="0"/>
        <v/>
      </c>
      <c r="E51" s="32"/>
      <c r="F51" t="s">
        <v>59</v>
      </c>
    </row>
    <row r="52" spans="2:6" ht="19.5" thickBot="1" x14ac:dyDescent="0.45">
      <c r="B52" s="67" t="s">
        <v>66</v>
      </c>
      <c r="C52" s="83"/>
      <c r="D52" s="77" t="str">
        <f t="shared" si="0"/>
        <v/>
      </c>
      <c r="E52" s="32"/>
      <c r="F52" t="s">
        <v>59</v>
      </c>
    </row>
    <row r="53" spans="2:6" hidden="1" x14ac:dyDescent="0.4">
      <c r="B53" s="12"/>
      <c r="C53" s="79"/>
      <c r="D53" s="33" t="str">
        <f t="shared" si="0"/>
        <v/>
      </c>
      <c r="E53" s="32"/>
      <c r="F53" t="s">
        <v>59</v>
      </c>
    </row>
    <row r="54" spans="2:6" hidden="1" x14ac:dyDescent="0.4">
      <c r="B54" s="12"/>
      <c r="C54" s="31"/>
      <c r="D54" s="33" t="str">
        <f t="shared" si="0"/>
        <v/>
      </c>
      <c r="E54" s="32"/>
      <c r="F54" t="s">
        <v>59</v>
      </c>
    </row>
    <row r="55" spans="2:6" hidden="1" x14ac:dyDescent="0.4">
      <c r="B55" s="12"/>
      <c r="C55" s="31"/>
      <c r="D55" s="33" t="str">
        <f t="shared" si="0"/>
        <v/>
      </c>
      <c r="E55" s="32"/>
      <c r="F55" t="s">
        <v>59</v>
      </c>
    </row>
    <row r="56" spans="2:6" hidden="1" x14ac:dyDescent="0.4">
      <c r="B56" s="12"/>
      <c r="C56" s="31"/>
      <c r="D56" s="33" t="str">
        <f t="shared" si="0"/>
        <v/>
      </c>
      <c r="E56" s="32"/>
      <c r="F56" t="s">
        <v>59</v>
      </c>
    </row>
    <row r="57" spans="2:6" ht="19.5" thickTop="1" x14ac:dyDescent="0.4">
      <c r="B57" s="12" t="s">
        <v>45</v>
      </c>
      <c r="C57" s="33">
        <f>SUM(C45:C56)</f>
        <v>0</v>
      </c>
      <c r="D57" s="52">
        <f>SUM(D45:D56)</f>
        <v>0</v>
      </c>
      <c r="E57" s="32"/>
    </row>
    <row r="58" spans="2:6" x14ac:dyDescent="0.4">
      <c r="B58" s="34" t="s">
        <v>73</v>
      </c>
    </row>
    <row r="59" spans="2:6" x14ac:dyDescent="0.4">
      <c r="B59" t="s">
        <v>67</v>
      </c>
    </row>
    <row r="60" spans="2:6" x14ac:dyDescent="0.4">
      <c r="B60" t="s">
        <v>68</v>
      </c>
    </row>
  </sheetData>
  <mergeCells count="2">
    <mergeCell ref="B2:F2"/>
    <mergeCell ref="C6:D6"/>
  </mergeCells>
  <phoneticPr fontId="2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E8A7B-1BA7-4422-89A9-5026667108B9}">
  <sheetPr>
    <pageSetUpPr fitToPage="1"/>
  </sheetPr>
  <dimension ref="B1:N60"/>
  <sheetViews>
    <sheetView showZeros="0" view="pageBreakPreview" zoomScaleNormal="100" zoomScaleSheetLayoutView="100" workbookViewId="0">
      <selection activeCell="B4" sqref="B4"/>
    </sheetView>
  </sheetViews>
  <sheetFormatPr defaultRowHeight="18.75" x14ac:dyDescent="0.4"/>
  <cols>
    <col min="1" max="1" width="4.375" customWidth="1"/>
    <col min="2" max="2" width="23.25" customWidth="1"/>
    <col min="3" max="3" width="28.5" customWidth="1"/>
    <col min="4" max="4" width="29.25" customWidth="1"/>
    <col min="5" max="5" width="5.5" style="1" customWidth="1"/>
    <col min="6" max="6" width="21" customWidth="1"/>
    <col min="7" max="7" width="5.875" customWidth="1"/>
    <col min="9" max="9" width="15.5" customWidth="1"/>
    <col min="14" max="14" width="13.25" customWidth="1"/>
  </cols>
  <sheetData>
    <row r="1" spans="2:14" ht="19.5" customHeight="1" x14ac:dyDescent="0.4">
      <c r="B1" s="85" t="s">
        <v>75</v>
      </c>
      <c r="F1" s="2" t="s">
        <v>0</v>
      </c>
    </row>
    <row r="2" spans="2:14" ht="34.5" customHeight="1" thickBot="1" x14ac:dyDescent="0.45">
      <c r="B2" s="87" t="s">
        <v>78</v>
      </c>
      <c r="C2" s="87"/>
      <c r="D2" s="87"/>
      <c r="E2" s="87"/>
      <c r="F2" s="87"/>
      <c r="I2" t="s">
        <v>1</v>
      </c>
      <c r="N2" t="s">
        <v>2</v>
      </c>
    </row>
    <row r="3" spans="2:14" ht="21" customHeight="1" thickBot="1" x14ac:dyDescent="0.45">
      <c r="B3" s="3"/>
      <c r="C3" s="61" t="s">
        <v>3</v>
      </c>
      <c r="D3" s="61" t="s">
        <v>4</v>
      </c>
      <c r="E3" s="4"/>
      <c r="F3" s="61" t="s">
        <v>5</v>
      </c>
      <c r="H3" s="86" t="s">
        <v>6</v>
      </c>
      <c r="I3" s="5">
        <f>IF(C4="",2000000,IF(F4&gt;=500,5000000,IF(F4&gt;=400,4000000,IF(F4&gt;=300,3000000,IF(C4="",2000000,IF(F4&gt;=150,2000000))))))</f>
        <v>2000000</v>
      </c>
      <c r="N3" s="6">
        <f>IF(D11&lt;=D12,D11,D12)</f>
        <v>2000000</v>
      </c>
    </row>
    <row r="4" spans="2:14" ht="26.25" customHeight="1" thickTop="1" thickBot="1" x14ac:dyDescent="0.45">
      <c r="B4" s="58" t="s">
        <v>7</v>
      </c>
      <c r="C4" s="63" t="s">
        <v>74</v>
      </c>
      <c r="D4" s="64"/>
      <c r="E4" s="60"/>
      <c r="F4" s="62">
        <v>250</v>
      </c>
      <c r="H4" t="s">
        <v>8</v>
      </c>
      <c r="I4" s="5">
        <f>IF(D38=0,"",IF(D13="",0,I3/2))</f>
        <v>1000000</v>
      </c>
      <c r="J4" t="s">
        <v>9</v>
      </c>
    </row>
    <row r="5" spans="2:14" ht="8.25" customHeight="1" thickTop="1" thickBot="1" x14ac:dyDescent="0.45">
      <c r="B5" s="40"/>
      <c r="C5" s="7"/>
      <c r="D5" s="7"/>
      <c r="E5" s="8"/>
      <c r="I5" s="5"/>
    </row>
    <row r="6" spans="2:14" ht="32.25" customHeight="1" thickTop="1" thickBot="1" x14ac:dyDescent="0.45">
      <c r="B6" s="59" t="s">
        <v>10</v>
      </c>
      <c r="C6" s="88" t="s">
        <v>11</v>
      </c>
      <c r="D6" s="89"/>
      <c r="E6" s="9"/>
      <c r="H6" t="s">
        <v>12</v>
      </c>
      <c r="I6" s="5">
        <f>IF(C4&amp;D4="","",SUM(I3:I4))</f>
        <v>3000000</v>
      </c>
    </row>
    <row r="7" spans="2:14" ht="22.5" customHeight="1" thickTop="1" x14ac:dyDescent="0.4">
      <c r="D7" s="44" t="s">
        <v>71</v>
      </c>
    </row>
    <row r="8" spans="2:14" x14ac:dyDescent="0.4">
      <c r="B8" s="10"/>
      <c r="C8" s="11" t="s">
        <v>13</v>
      </c>
      <c r="D8" s="10" t="s">
        <v>14</v>
      </c>
      <c r="E8" s="9"/>
      <c r="H8" t="s">
        <v>15</v>
      </c>
    </row>
    <row r="9" spans="2:14" x14ac:dyDescent="0.4">
      <c r="B9" s="12" t="s">
        <v>16</v>
      </c>
      <c r="C9" s="45">
        <v>0.5</v>
      </c>
      <c r="D9" s="49">
        <f>ROUNDDOWN(C9*D23,-3)</f>
        <v>2850000</v>
      </c>
      <c r="E9" s="15"/>
      <c r="F9" t="s">
        <v>17</v>
      </c>
      <c r="I9" t="s">
        <v>18</v>
      </c>
      <c r="J9" t="s">
        <v>19</v>
      </c>
    </row>
    <row r="10" spans="2:14" x14ac:dyDescent="0.4">
      <c r="B10" s="12" t="s">
        <v>20</v>
      </c>
      <c r="C10" s="45">
        <v>0.5</v>
      </c>
      <c r="D10" s="51">
        <f>ROUNDDOWN(C10*D26,-3)</f>
        <v>2314000</v>
      </c>
      <c r="E10" s="15"/>
      <c r="F10" t="s">
        <v>17</v>
      </c>
      <c r="I10" s="16" t="s">
        <v>21</v>
      </c>
      <c r="J10" t="s">
        <v>22</v>
      </c>
    </row>
    <row r="11" spans="2:14" x14ac:dyDescent="0.4">
      <c r="B11" s="41" t="s">
        <v>23</v>
      </c>
      <c r="C11" s="13"/>
      <c r="D11" s="14">
        <f>IF(SUM(D9:D10)&gt;=D12,D12,SUM(D9:D10))</f>
        <v>2000000</v>
      </c>
      <c r="E11" s="15"/>
      <c r="F11" t="str">
        <f>IF(D11=D12,"上限適用","")</f>
        <v>上限適用</v>
      </c>
      <c r="I11" s="16" t="s">
        <v>24</v>
      </c>
      <c r="J11" t="s">
        <v>25</v>
      </c>
    </row>
    <row r="12" spans="2:14" ht="19.5" thickBot="1" x14ac:dyDescent="0.45">
      <c r="B12" s="17" t="s">
        <v>26</v>
      </c>
      <c r="C12" s="18"/>
      <c r="D12" s="56">
        <f>I3</f>
        <v>2000000</v>
      </c>
      <c r="E12" s="15"/>
      <c r="I12" s="16"/>
    </row>
    <row r="13" spans="2:14" ht="19.5" thickBot="1" x14ac:dyDescent="0.45">
      <c r="B13" s="19" t="s">
        <v>27</v>
      </c>
      <c r="C13" s="46">
        <v>0.75</v>
      </c>
      <c r="D13" s="54">
        <f>ROUNDDOWN(C13*D25,-3)</f>
        <v>900000</v>
      </c>
      <c r="E13" s="15"/>
      <c r="F13" t="s">
        <v>17</v>
      </c>
      <c r="I13" s="16" t="s">
        <v>28</v>
      </c>
      <c r="J13" t="s">
        <v>29</v>
      </c>
    </row>
    <row r="14" spans="2:14" ht="19.5" thickBot="1" x14ac:dyDescent="0.45">
      <c r="B14" s="20" t="s">
        <v>30</v>
      </c>
      <c r="C14" s="21"/>
      <c r="D14" s="47">
        <f>IF(N3+D13&lt;=I6,N3+D13,I6)</f>
        <v>2900000</v>
      </c>
      <c r="E14" s="15"/>
      <c r="F14" t="str">
        <f>IF(D14=0,"",IF(D14=D15,"上限適用",""))</f>
        <v/>
      </c>
      <c r="I14" s="16" t="s">
        <v>31</v>
      </c>
      <c r="J14" t="s">
        <v>32</v>
      </c>
    </row>
    <row r="15" spans="2:14" x14ac:dyDescent="0.4">
      <c r="B15" s="22" t="s">
        <v>33</v>
      </c>
      <c r="C15" s="23"/>
      <c r="D15" s="55">
        <f>I6</f>
        <v>3000000</v>
      </c>
      <c r="E15" s="15"/>
      <c r="H15" t="s">
        <v>34</v>
      </c>
    </row>
    <row r="16" spans="2:14" ht="9" customHeight="1" x14ac:dyDescent="0.4"/>
    <row r="17" spans="2:7" x14ac:dyDescent="0.4">
      <c r="B17" s="12" t="s">
        <v>35</v>
      </c>
      <c r="C17" s="38">
        <f>SUM(C33,C40)</f>
        <v>50.8</v>
      </c>
    </row>
    <row r="18" spans="2:7" x14ac:dyDescent="0.4">
      <c r="B18" s="12" t="s">
        <v>36</v>
      </c>
      <c r="C18" s="38">
        <f>SUM(C30:C31,C38)</f>
        <v>26.8</v>
      </c>
    </row>
    <row r="19" spans="2:7" x14ac:dyDescent="0.4">
      <c r="B19" s="42" t="s">
        <v>37</v>
      </c>
      <c r="C19" s="43">
        <f>IF(C17=0,"",ROUNDDOWN(C18/C17,2))</f>
        <v>0.52</v>
      </c>
    </row>
    <row r="20" spans="2:7" ht="7.5" customHeight="1" x14ac:dyDescent="0.4"/>
    <row r="21" spans="2:7" ht="38.25" x14ac:dyDescent="0.4">
      <c r="B21" s="12"/>
      <c r="C21" s="41" t="s">
        <v>38</v>
      </c>
      <c r="D21" s="84" t="s">
        <v>76</v>
      </c>
      <c r="E21" s="25"/>
    </row>
    <row r="22" spans="2:7" ht="24" x14ac:dyDescent="0.4">
      <c r="B22" s="12" t="s">
        <v>39</v>
      </c>
      <c r="C22" s="26">
        <f>SUM(C23:C25)</f>
        <v>11000000</v>
      </c>
      <c r="D22" s="14">
        <f>SUM(D23:D25)</f>
        <v>6900000</v>
      </c>
      <c r="E22" s="15"/>
      <c r="G22" s="39" t="s">
        <v>77</v>
      </c>
    </row>
    <row r="23" spans="2:7" x14ac:dyDescent="0.4">
      <c r="B23" s="27" t="s">
        <v>40</v>
      </c>
      <c r="C23" s="37">
        <f>D30+D32</f>
        <v>9800000</v>
      </c>
      <c r="D23" s="50">
        <f>ROUNDDOWN(D30,-3)</f>
        <v>5700000</v>
      </c>
      <c r="E23" s="28"/>
    </row>
    <row r="24" spans="2:7" hidden="1" x14ac:dyDescent="0.4">
      <c r="B24" s="27" t="s">
        <v>41</v>
      </c>
      <c r="C24" s="37">
        <f>D31</f>
        <v>0</v>
      </c>
      <c r="D24" s="48">
        <f>C24</f>
        <v>0</v>
      </c>
      <c r="E24" s="28"/>
    </row>
    <row r="25" spans="2:7" x14ac:dyDescent="0.4">
      <c r="B25" s="29" t="s">
        <v>42</v>
      </c>
      <c r="C25" s="37">
        <f>D40</f>
        <v>1200000</v>
      </c>
      <c r="D25" s="53">
        <f>ROUNDDOWN(D38,-3)</f>
        <v>1200000</v>
      </c>
      <c r="E25" s="28"/>
    </row>
    <row r="26" spans="2:7" ht="24" x14ac:dyDescent="0.4">
      <c r="B26" s="12" t="s">
        <v>43</v>
      </c>
      <c r="C26" s="26">
        <f>C57</f>
        <v>8900000</v>
      </c>
      <c r="D26" s="51">
        <f>D57</f>
        <v>4628000</v>
      </c>
      <c r="E26" s="15"/>
      <c r="F26" t="s">
        <v>44</v>
      </c>
      <c r="G26" s="39" t="s">
        <v>69</v>
      </c>
    </row>
    <row r="27" spans="2:7" ht="20.25" customHeight="1" x14ac:dyDescent="0.4">
      <c r="B27" s="12" t="s">
        <v>45</v>
      </c>
      <c r="C27" s="14">
        <f>SUM(C23:C26)</f>
        <v>19900000</v>
      </c>
      <c r="D27" s="24">
        <f>SUM(D23:D26)</f>
        <v>11528000</v>
      </c>
      <c r="E27" s="15"/>
      <c r="F27" t="s">
        <v>46</v>
      </c>
    </row>
    <row r="28" spans="2:7" ht="10.5" customHeight="1" x14ac:dyDescent="0.4">
      <c r="B28" s="30"/>
      <c r="C28" s="15"/>
      <c r="D28" s="15"/>
      <c r="E28" s="15"/>
    </row>
    <row r="29" spans="2:7" ht="19.5" thickBot="1" x14ac:dyDescent="0.45">
      <c r="B29" s="12" t="s">
        <v>47</v>
      </c>
      <c r="C29" s="69" t="s">
        <v>48</v>
      </c>
      <c r="D29" s="69" t="s">
        <v>49</v>
      </c>
      <c r="E29" s="9"/>
    </row>
    <row r="30" spans="2:7" ht="19.5" thickTop="1" x14ac:dyDescent="0.4">
      <c r="B30" s="67" t="s">
        <v>50</v>
      </c>
      <c r="C30" s="72">
        <v>26</v>
      </c>
      <c r="D30" s="73">
        <v>5700000</v>
      </c>
      <c r="E30" s="32"/>
    </row>
    <row r="31" spans="2:7" hidden="1" x14ac:dyDescent="0.4">
      <c r="B31" s="68" t="s">
        <v>51</v>
      </c>
      <c r="C31" s="74"/>
      <c r="D31" s="57"/>
      <c r="E31" s="32"/>
    </row>
    <row r="32" spans="2:7" ht="19.5" thickBot="1" x14ac:dyDescent="0.45">
      <c r="B32" s="67" t="s">
        <v>52</v>
      </c>
      <c r="C32" s="75">
        <v>24</v>
      </c>
      <c r="D32" s="76">
        <v>4100000</v>
      </c>
      <c r="E32" s="32"/>
    </row>
    <row r="33" spans="2:6" ht="19.5" thickTop="1" x14ac:dyDescent="0.4">
      <c r="B33" s="12" t="s">
        <v>45</v>
      </c>
      <c r="C33" s="70">
        <f>SUM(C30:C32)</f>
        <v>50</v>
      </c>
      <c r="D33" s="71">
        <f>SUM(D30:D32)</f>
        <v>9800000</v>
      </c>
      <c r="E33" s="32"/>
    </row>
    <row r="34" spans="2:6" x14ac:dyDescent="0.4">
      <c r="B34" s="34" t="s">
        <v>72</v>
      </c>
      <c r="C34" s="34"/>
      <c r="D34" s="32"/>
      <c r="E34" s="32"/>
    </row>
    <row r="35" spans="2:6" hidden="1" x14ac:dyDescent="0.4">
      <c r="B35" s="35" t="s">
        <v>53</v>
      </c>
      <c r="C35" s="34"/>
      <c r="D35" s="32"/>
      <c r="E35" s="32"/>
    </row>
    <row r="36" spans="2:6" ht="9" customHeight="1" x14ac:dyDescent="0.4">
      <c r="B36" s="30"/>
      <c r="C36" s="30"/>
      <c r="D36" s="36"/>
      <c r="E36" s="32"/>
    </row>
    <row r="37" spans="2:6" ht="19.5" thickBot="1" x14ac:dyDescent="0.45">
      <c r="B37" s="12" t="s">
        <v>54</v>
      </c>
      <c r="C37" s="69" t="s">
        <v>48</v>
      </c>
      <c r="D37" s="69" t="s">
        <v>49</v>
      </c>
      <c r="E37" s="9"/>
    </row>
    <row r="38" spans="2:6" ht="19.5" thickTop="1" x14ac:dyDescent="0.4">
      <c r="B38" s="67" t="s">
        <v>55</v>
      </c>
      <c r="C38" s="72">
        <v>0.8</v>
      </c>
      <c r="D38" s="80">
        <v>1200000</v>
      </c>
      <c r="E38" s="32"/>
    </row>
    <row r="39" spans="2:6" ht="19.5" thickBot="1" x14ac:dyDescent="0.45">
      <c r="B39" s="67" t="s">
        <v>52</v>
      </c>
      <c r="C39" s="75"/>
      <c r="D39" s="76"/>
      <c r="E39" s="32"/>
    </row>
    <row r="40" spans="2:6" ht="19.5" thickTop="1" x14ac:dyDescent="0.4">
      <c r="B40" s="12" t="s">
        <v>45</v>
      </c>
      <c r="C40" s="70">
        <f>SUM(C38:C39)</f>
        <v>0.8</v>
      </c>
      <c r="D40" s="71">
        <f>SUM(D38:D39)</f>
        <v>1200000</v>
      </c>
      <c r="E40" s="32"/>
    </row>
    <row r="41" spans="2:6" x14ac:dyDescent="0.4">
      <c r="B41" s="34" t="s">
        <v>72</v>
      </c>
    </row>
    <row r="42" spans="2:6" x14ac:dyDescent="0.4">
      <c r="B42" s="34"/>
    </row>
    <row r="43" spans="2:6" ht="18.75" customHeight="1" x14ac:dyDescent="0.4">
      <c r="B43" s="34"/>
      <c r="D43" s="16" t="s">
        <v>70</v>
      </c>
    </row>
    <row r="44" spans="2:6" ht="19.5" thickBot="1" x14ac:dyDescent="0.45">
      <c r="B44" s="12" t="s">
        <v>56</v>
      </c>
      <c r="C44" s="78" t="s">
        <v>38</v>
      </c>
      <c r="D44" s="12" t="s">
        <v>57</v>
      </c>
      <c r="E44" s="34"/>
    </row>
    <row r="45" spans="2:6" ht="19.5" thickTop="1" x14ac:dyDescent="0.4">
      <c r="B45" s="67" t="s">
        <v>58</v>
      </c>
      <c r="C45" s="81">
        <v>1500000</v>
      </c>
      <c r="D45" s="77">
        <f>IF($C$19="","",ROUNDDOWN($C$19*C45,-3))</f>
        <v>780000</v>
      </c>
      <c r="E45" s="32"/>
      <c r="F45" t="s">
        <v>59</v>
      </c>
    </row>
    <row r="46" spans="2:6" x14ac:dyDescent="0.4">
      <c r="B46" s="67" t="s">
        <v>60</v>
      </c>
      <c r="C46" s="82">
        <v>3000000</v>
      </c>
      <c r="D46" s="77">
        <f t="shared" ref="D46:D56" si="0">IF($C$19="","",ROUNDDOWN($C$19*C46,-3))</f>
        <v>1560000</v>
      </c>
      <c r="E46" s="32"/>
      <c r="F46" t="s">
        <v>59</v>
      </c>
    </row>
    <row r="47" spans="2:6" x14ac:dyDescent="0.4">
      <c r="B47" s="67" t="s">
        <v>61</v>
      </c>
      <c r="C47" s="82">
        <v>600000</v>
      </c>
      <c r="D47" s="77">
        <f t="shared" si="0"/>
        <v>312000</v>
      </c>
      <c r="E47" s="32"/>
      <c r="F47" t="s">
        <v>59</v>
      </c>
    </row>
    <row r="48" spans="2:6" x14ac:dyDescent="0.4">
      <c r="B48" s="67" t="s">
        <v>62</v>
      </c>
      <c r="C48" s="82">
        <v>500000</v>
      </c>
      <c r="D48" s="77">
        <f t="shared" si="0"/>
        <v>260000</v>
      </c>
      <c r="E48" s="32"/>
      <c r="F48" t="s">
        <v>59</v>
      </c>
    </row>
    <row r="49" spans="2:6" x14ac:dyDescent="0.4">
      <c r="B49" s="67" t="s">
        <v>63</v>
      </c>
      <c r="C49" s="82">
        <v>1200000</v>
      </c>
      <c r="D49" s="77">
        <f t="shared" si="0"/>
        <v>624000</v>
      </c>
      <c r="E49" s="32"/>
      <c r="F49" t="s">
        <v>59</v>
      </c>
    </row>
    <row r="50" spans="2:6" x14ac:dyDescent="0.4">
      <c r="B50" s="67" t="s">
        <v>64</v>
      </c>
      <c r="C50" s="82">
        <v>300000</v>
      </c>
      <c r="D50" s="77">
        <f t="shared" si="0"/>
        <v>156000</v>
      </c>
      <c r="E50" s="32"/>
      <c r="F50" t="s">
        <v>59</v>
      </c>
    </row>
    <row r="51" spans="2:6" x14ac:dyDescent="0.4">
      <c r="B51" s="67" t="s">
        <v>65</v>
      </c>
      <c r="C51" s="82">
        <v>800000</v>
      </c>
      <c r="D51" s="77">
        <f t="shared" si="0"/>
        <v>416000</v>
      </c>
      <c r="E51" s="32"/>
      <c r="F51" t="s">
        <v>59</v>
      </c>
    </row>
    <row r="52" spans="2:6" ht="19.5" thickBot="1" x14ac:dyDescent="0.45">
      <c r="B52" s="67" t="s">
        <v>66</v>
      </c>
      <c r="C52" s="83">
        <v>1000000</v>
      </c>
      <c r="D52" s="77">
        <f t="shared" si="0"/>
        <v>520000</v>
      </c>
      <c r="E52" s="32"/>
      <c r="F52" t="s">
        <v>59</v>
      </c>
    </row>
    <row r="53" spans="2:6" hidden="1" x14ac:dyDescent="0.4">
      <c r="B53" s="12"/>
      <c r="C53" s="79"/>
      <c r="D53" s="33">
        <f t="shared" si="0"/>
        <v>0</v>
      </c>
      <c r="E53" s="32"/>
      <c r="F53" t="s">
        <v>59</v>
      </c>
    </row>
    <row r="54" spans="2:6" hidden="1" x14ac:dyDescent="0.4">
      <c r="B54" s="12"/>
      <c r="C54" s="31"/>
      <c r="D54" s="33">
        <f t="shared" si="0"/>
        <v>0</v>
      </c>
      <c r="E54" s="32"/>
      <c r="F54" t="s">
        <v>59</v>
      </c>
    </row>
    <row r="55" spans="2:6" hidden="1" x14ac:dyDescent="0.4">
      <c r="B55" s="12"/>
      <c r="C55" s="31"/>
      <c r="D55" s="33">
        <f t="shared" si="0"/>
        <v>0</v>
      </c>
      <c r="E55" s="32"/>
      <c r="F55" t="s">
        <v>59</v>
      </c>
    </row>
    <row r="56" spans="2:6" hidden="1" x14ac:dyDescent="0.4">
      <c r="B56" s="12"/>
      <c r="C56" s="31"/>
      <c r="D56" s="33">
        <f t="shared" si="0"/>
        <v>0</v>
      </c>
      <c r="E56" s="32"/>
      <c r="F56" t="s">
        <v>59</v>
      </c>
    </row>
    <row r="57" spans="2:6" ht="19.5" thickTop="1" x14ac:dyDescent="0.4">
      <c r="B57" s="12" t="s">
        <v>45</v>
      </c>
      <c r="C57" s="33">
        <f>SUM(C45:C56)</f>
        <v>8900000</v>
      </c>
      <c r="D57" s="52">
        <f>SUM(D45:D56)</f>
        <v>4628000</v>
      </c>
      <c r="E57" s="32"/>
    </row>
    <row r="58" spans="2:6" x14ac:dyDescent="0.4">
      <c r="B58" s="34" t="s">
        <v>73</v>
      </c>
    </row>
    <row r="59" spans="2:6" x14ac:dyDescent="0.4">
      <c r="B59" t="s">
        <v>67</v>
      </c>
    </row>
    <row r="60" spans="2:6" x14ac:dyDescent="0.4">
      <c r="B60" t="s">
        <v>68</v>
      </c>
    </row>
  </sheetData>
  <mergeCells count="2">
    <mergeCell ref="B2:F2"/>
    <mergeCell ref="C6:D6"/>
  </mergeCells>
  <phoneticPr fontId="2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様式3号</vt:lpstr>
      <vt:lpstr>様式3号 (記載例)</vt:lpstr>
      <vt:lpstr>様式3号!Print_Area</vt:lpstr>
      <vt:lpstr>'様式3号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棚部　一将</cp:lastModifiedBy>
  <cp:lastPrinted>2023-03-16T10:02:19Z</cp:lastPrinted>
  <dcterms:created xsi:type="dcterms:W3CDTF">2022-04-21T05:13:11Z</dcterms:created>
  <dcterms:modified xsi:type="dcterms:W3CDTF">2025-03-06T05:59:03Z</dcterms:modified>
</cp:coreProperties>
</file>