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tabRatio="668" activeTab="0"/>
  </bookViews>
  <sheets>
    <sheet name="登録率1" sheetId="1" r:id="rId1"/>
    <sheet name="有病率2 " sheetId="2" r:id="rId2"/>
    <sheet name="有病率3 " sheetId="3" r:id="rId3"/>
    <sheet name="罹患率4 " sheetId="4" r:id="rId4"/>
    <sheet name="罹患率5" sheetId="5" r:id="rId5"/>
    <sheet name="罹患率6" sheetId="6" r:id="rId6"/>
    <sheet name="定期健康診断 (22)" sheetId="7" r:id="rId7"/>
  </sheets>
  <definedNames>
    <definedName name="_xlnm.Print_Area" localSheetId="6">'定期健康診断 (22)'!$A$1:$H$34</definedName>
  </definedNames>
  <calcPr fullCalcOnLoad="1"/>
</workbook>
</file>

<file path=xl/sharedStrings.xml><?xml version="1.0" encoding="utf-8"?>
<sst xmlns="http://schemas.openxmlformats.org/spreadsheetml/2006/main" count="791" uniqueCount="92">
  <si>
    <t>（１）　登録率の推移</t>
  </si>
  <si>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</si>
  <si>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</si>
  <si>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</si>
  <si>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r>
      <t>平成14年</t>
    </r>
  </si>
  <si>
    <t>平成15年</t>
  </si>
  <si>
    <t>平成16年</t>
  </si>
  <si>
    <t>平成17年</t>
  </si>
  <si>
    <t>小松市</t>
  </si>
  <si>
    <t>*加賀市</t>
  </si>
  <si>
    <t>加賀市</t>
  </si>
  <si>
    <t>*</t>
  </si>
  <si>
    <t>山中町</t>
  </si>
  <si>
    <t>**能美市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</si>
  <si>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</si>
  <si>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</si>
  <si>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</si>
  <si>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</si>
  <si>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</si>
  <si>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</si>
  <si>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</si>
  <si>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</si>
  <si>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</si>
  <si>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</si>
  <si>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</si>
  <si>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加賀市：</t>
  </si>
  <si>
    <t>平成17年10月合併</t>
  </si>
  <si>
    <t>能美市：</t>
  </si>
  <si>
    <t>平成17年2月合併</t>
  </si>
  <si>
    <t>*</t>
  </si>
  <si>
    <t>**</t>
  </si>
  <si>
    <t>平成12年</t>
  </si>
  <si>
    <t>平成13年</t>
  </si>
  <si>
    <t>平成14年</t>
  </si>
  <si>
    <t>平成12年</t>
  </si>
  <si>
    <t>平成13年</t>
  </si>
  <si>
    <t>（６）　罹患率（塗抹陽性肺結核）の推移</t>
  </si>
  <si>
    <t>新登録患者数（塗抹陽性肺結核）</t>
  </si>
  <si>
    <t>①</t>
  </si>
  <si>
    <t>管内実施義務者別</t>
  </si>
  <si>
    <t>実施義務者別</t>
  </si>
  <si>
    <t>市町長</t>
  </si>
  <si>
    <t>学校長</t>
  </si>
  <si>
    <t>事業者</t>
  </si>
  <si>
    <t>施設の長</t>
  </si>
  <si>
    <t>区分</t>
  </si>
  <si>
    <t>６ヶ月未満</t>
  </si>
  <si>
    <t>その他</t>
  </si>
  <si>
    <t>ツベルクリン　反応検査</t>
  </si>
  <si>
    <t>被注射者数</t>
  </si>
  <si>
    <t>－</t>
  </si>
  <si>
    <t>被判定者数</t>
  </si>
  <si>
    <t>陰性者数</t>
  </si>
  <si>
    <t>陽性者数</t>
  </si>
  <si>
    <t>（陽性率）</t>
  </si>
  <si>
    <t>ＢＣＧ接種者数</t>
  </si>
  <si>
    <t>間接撮影者数</t>
  </si>
  <si>
    <t>直接撮影者数</t>
  </si>
  <si>
    <t>②</t>
  </si>
  <si>
    <t>市町別</t>
  </si>
  <si>
    <t>区　　　分</t>
  </si>
  <si>
    <t>対象者数</t>
  </si>
  <si>
    <t>受診者数</t>
  </si>
  <si>
    <t>受診率</t>
  </si>
  <si>
    <t>発見患者数</t>
  </si>
  <si>
    <t>一般住民健診</t>
  </si>
  <si>
    <t>管　内</t>
  </si>
  <si>
    <t>小松市</t>
  </si>
  <si>
    <t>加賀市</t>
  </si>
  <si>
    <t>能美市</t>
  </si>
  <si>
    <t>川北町</t>
  </si>
  <si>
    <t>発病の恐れ
のある者</t>
  </si>
  <si>
    <t>16　結核の状況</t>
  </si>
  <si>
    <t xml:space="preserve">人口１０万対 </t>
  </si>
  <si>
    <t>**</t>
  </si>
  <si>
    <t>平成18年</t>
  </si>
  <si>
    <t>6ヶ月未満児健診</t>
  </si>
  <si>
    <t>１歳未満</t>
  </si>
  <si>
    <t>平成19年</t>
  </si>
  <si>
    <t>平成20年</t>
  </si>
  <si>
    <t>平成21年</t>
  </si>
  <si>
    <t>平成22年</t>
  </si>
  <si>
    <t>（７）平成22年度定期健康診断状況</t>
  </si>
  <si>
    <t>平成２２年度</t>
  </si>
  <si>
    <t>（２）　有病率（活動性全結核）の推移</t>
  </si>
  <si>
    <t>活動性全結核患者数</t>
  </si>
  <si>
    <t>（３）　有病率（菌陽性肺結核）の推移</t>
  </si>
  <si>
    <t>菌陽性肺結核患者数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</si>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</sst>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</numFmts>
  <fonts count="48"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180" fontId="4" fillId="0" borderId="11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177" fontId="4" fillId="0" borderId="16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81" fontId="4" fillId="0" borderId="26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/>
    </xf>
    <xf numFmtId="181" fontId="4" fillId="0" borderId="32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181" fontId="4" fillId="0" borderId="35" xfId="0" applyNumberFormat="1" applyFont="1" applyBorder="1" applyAlignment="1">
      <alignment vertical="center"/>
    </xf>
    <xf numFmtId="181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horizontal="center" vertical="center"/>
    </xf>
    <xf numFmtId="181" fontId="4" fillId="0" borderId="39" xfId="0" applyNumberFormat="1" applyFont="1" applyBorder="1" applyAlignment="1">
      <alignment vertical="center"/>
    </xf>
    <xf numFmtId="181" fontId="4" fillId="0" borderId="40" xfId="0" applyNumberFormat="1" applyFont="1" applyBorder="1" applyAlignment="1">
      <alignment vertical="center"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0" fillId="0" borderId="0" xfId="60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>
      <alignment/>
      <protection/>
    </xf>
    <xf numFmtId="0" fontId="11" fillId="0" borderId="0" xfId="60" applyFont="1" applyAlignment="1">
      <alignment horizontal="right"/>
      <protection/>
    </xf>
    <xf numFmtId="0" fontId="12" fillId="0" borderId="41" xfId="60" applyFont="1" applyBorder="1">
      <alignment/>
      <protection/>
    </xf>
    <xf numFmtId="0" fontId="12" fillId="0" borderId="42" xfId="60" applyFont="1" applyBorder="1" applyAlignment="1">
      <alignment horizontal="center"/>
      <protection/>
    </xf>
    <xf numFmtId="38" fontId="12" fillId="0" borderId="43" xfId="48" applyFont="1" applyBorder="1" applyAlignment="1">
      <alignment horizontal="right"/>
    </xf>
    <xf numFmtId="38" fontId="12" fillId="0" borderId="44" xfId="48" applyFont="1" applyBorder="1" applyAlignment="1">
      <alignment horizontal="right"/>
    </xf>
    <xf numFmtId="38" fontId="12" fillId="0" borderId="45" xfId="48" applyFont="1" applyBorder="1" applyAlignment="1">
      <alignment horizontal="right"/>
    </xf>
    <xf numFmtId="38" fontId="12" fillId="0" borderId="42" xfId="48" applyFont="1" applyBorder="1" applyAlignment="1">
      <alignment horizontal="right"/>
    </xf>
    <xf numFmtId="0" fontId="12" fillId="0" borderId="46" xfId="60" applyFont="1" applyBorder="1" applyAlignment="1">
      <alignment horizontal="center"/>
      <protection/>
    </xf>
    <xf numFmtId="38" fontId="12" fillId="0" borderId="47" xfId="48" applyFont="1" applyBorder="1" applyAlignment="1">
      <alignment horizontal="right"/>
    </xf>
    <xf numFmtId="38" fontId="12" fillId="0" borderId="48" xfId="48" applyFont="1" applyBorder="1" applyAlignment="1">
      <alignment horizontal="right"/>
    </xf>
    <xf numFmtId="38" fontId="12" fillId="0" borderId="49" xfId="48" applyFont="1" applyBorder="1" applyAlignment="1">
      <alignment horizontal="right"/>
    </xf>
    <xf numFmtId="38" fontId="12" fillId="0" borderId="46" xfId="48" applyFont="1" applyBorder="1" applyAlignment="1">
      <alignment horizontal="right"/>
    </xf>
    <xf numFmtId="0" fontId="12" fillId="0" borderId="41" xfId="60" applyFont="1" applyBorder="1" applyAlignment="1">
      <alignment horizontal="center"/>
      <protection/>
    </xf>
    <xf numFmtId="38" fontId="12" fillId="0" borderId="50" xfId="48" applyFont="1" applyBorder="1" applyAlignment="1">
      <alignment horizontal="right"/>
    </xf>
    <xf numFmtId="38" fontId="12" fillId="0" borderId="51" xfId="48" applyFont="1" applyBorder="1" applyAlignment="1">
      <alignment horizontal="right"/>
    </xf>
    <xf numFmtId="38" fontId="12" fillId="0" borderId="52" xfId="48" applyFont="1" applyBorder="1" applyAlignment="1">
      <alignment horizontal="right"/>
    </xf>
    <xf numFmtId="38" fontId="12" fillId="0" borderId="53" xfId="48" applyFont="1" applyBorder="1" applyAlignment="1">
      <alignment horizontal="right"/>
    </xf>
    <xf numFmtId="38" fontId="12" fillId="0" borderId="54" xfId="48" applyFont="1" applyBorder="1" applyAlignment="1">
      <alignment horizontal="right"/>
    </xf>
    <xf numFmtId="38" fontId="12" fillId="0" borderId="55" xfId="48" applyFont="1" applyBorder="1" applyAlignment="1">
      <alignment horizontal="right"/>
    </xf>
    <xf numFmtId="38" fontId="12" fillId="0" borderId="33" xfId="48" applyFont="1" applyBorder="1" applyAlignment="1">
      <alignment horizontal="right"/>
    </xf>
    <xf numFmtId="0" fontId="12" fillId="0" borderId="33" xfId="60" applyFont="1" applyBorder="1">
      <alignment/>
      <protection/>
    </xf>
    <xf numFmtId="38" fontId="12" fillId="0" borderId="33" xfId="48" applyFont="1" applyBorder="1" applyAlignment="1">
      <alignment/>
    </xf>
    <xf numFmtId="183" fontId="12" fillId="0" borderId="33" xfId="42" applyNumberFormat="1" applyFont="1" applyBorder="1" applyAlignment="1">
      <alignment/>
    </xf>
    <xf numFmtId="0" fontId="12" fillId="0" borderId="42" xfId="60" applyFont="1" applyBorder="1">
      <alignment/>
      <protection/>
    </xf>
    <xf numFmtId="38" fontId="12" fillId="0" borderId="42" xfId="48" applyFont="1" applyBorder="1" applyAlignment="1">
      <alignment/>
    </xf>
    <xf numFmtId="183" fontId="12" fillId="0" borderId="42" xfId="42" applyNumberFormat="1" applyFont="1" applyBorder="1" applyAlignment="1">
      <alignment/>
    </xf>
    <xf numFmtId="0" fontId="12" fillId="0" borderId="46" xfId="60" applyFont="1" applyBorder="1">
      <alignment/>
      <protection/>
    </xf>
    <xf numFmtId="38" fontId="12" fillId="0" borderId="46" xfId="48" applyFont="1" applyBorder="1" applyAlignment="1">
      <alignment/>
    </xf>
    <xf numFmtId="183" fontId="12" fillId="0" borderId="56" xfId="42" applyNumberFormat="1" applyFont="1" applyBorder="1" applyAlignment="1">
      <alignment/>
    </xf>
    <xf numFmtId="183" fontId="12" fillId="0" borderId="46" xfId="42" applyNumberFormat="1" applyFont="1" applyBorder="1" applyAlignment="1">
      <alignment/>
    </xf>
    <xf numFmtId="38" fontId="12" fillId="0" borderId="41" xfId="48" applyFont="1" applyBorder="1" applyAlignment="1">
      <alignment/>
    </xf>
    <xf numFmtId="183" fontId="12" fillId="0" borderId="57" xfId="42" applyNumberFormat="1" applyFont="1" applyBorder="1" applyAlignment="1">
      <alignment/>
    </xf>
    <xf numFmtId="0" fontId="12" fillId="0" borderId="58" xfId="60" applyFont="1" applyBorder="1">
      <alignment/>
      <protection/>
    </xf>
    <xf numFmtId="0" fontId="12" fillId="0" borderId="59" xfId="60" applyFont="1" applyBorder="1">
      <alignment/>
      <protection/>
    </xf>
    <xf numFmtId="0" fontId="12" fillId="0" borderId="60" xfId="60" applyFont="1" applyBorder="1">
      <alignment/>
      <protection/>
    </xf>
    <xf numFmtId="0" fontId="12" fillId="0" borderId="61" xfId="60" applyFont="1" applyBorder="1">
      <alignment/>
      <protection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77" fontId="7" fillId="33" borderId="13" xfId="0" applyNumberFormat="1" applyFont="1" applyFill="1" applyBorder="1" applyAlignment="1">
      <alignment horizontal="center" vertical="center"/>
    </xf>
    <xf numFmtId="176" fontId="4" fillId="33" borderId="33" xfId="0" applyNumberFormat="1" applyFont="1" applyFill="1" applyBorder="1" applyAlignment="1">
      <alignment horizontal="center" vertical="center"/>
    </xf>
    <xf numFmtId="0" fontId="7" fillId="33" borderId="40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/>
    </xf>
    <xf numFmtId="0" fontId="12" fillId="33" borderId="62" xfId="60" applyFont="1" applyFill="1" applyBorder="1">
      <alignment/>
      <protection/>
    </xf>
    <xf numFmtId="0" fontId="12" fillId="33" borderId="63" xfId="60" applyFont="1" applyFill="1" applyBorder="1" applyAlignment="1">
      <alignment horizontal="right"/>
      <protection/>
    </xf>
    <xf numFmtId="0" fontId="12" fillId="33" borderId="64" xfId="60" applyFont="1" applyFill="1" applyBorder="1" applyAlignment="1">
      <alignment horizontal="center"/>
      <protection/>
    </xf>
    <xf numFmtId="0" fontId="12" fillId="33" borderId="65" xfId="60" applyFont="1" applyFill="1" applyBorder="1">
      <alignment/>
      <protection/>
    </xf>
    <xf numFmtId="0" fontId="12" fillId="33" borderId="66" xfId="60" applyFont="1" applyFill="1" applyBorder="1">
      <alignment/>
      <protection/>
    </xf>
    <xf numFmtId="0" fontId="12" fillId="33" borderId="53" xfId="60" applyFont="1" applyFill="1" applyBorder="1" applyAlignment="1">
      <alignment horizontal="center" shrinkToFit="1"/>
      <protection/>
    </xf>
    <xf numFmtId="0" fontId="12" fillId="33" borderId="54" xfId="60" applyFont="1" applyFill="1" applyBorder="1" applyAlignment="1">
      <alignment horizontal="center" shrinkToFit="1"/>
      <protection/>
    </xf>
    <xf numFmtId="0" fontId="12" fillId="33" borderId="55" xfId="60" applyFont="1" applyFill="1" applyBorder="1" applyAlignment="1">
      <alignment horizontal="center" shrinkToFit="1"/>
      <protection/>
    </xf>
    <xf numFmtId="0" fontId="12" fillId="33" borderId="41" xfId="60" applyFont="1" applyFill="1" applyBorder="1">
      <alignment/>
      <protection/>
    </xf>
    <xf numFmtId="0" fontId="12" fillId="33" borderId="33" xfId="60" applyFont="1" applyFill="1" applyBorder="1" applyAlignment="1">
      <alignment horizontal="center" vertical="center"/>
      <protection/>
    </xf>
    <xf numFmtId="0" fontId="12" fillId="33" borderId="33" xfId="60" applyFont="1" applyFill="1" applyBorder="1" applyAlignment="1">
      <alignment horizontal="center" vertical="center" shrinkToFit="1"/>
      <protection/>
    </xf>
    <xf numFmtId="0" fontId="13" fillId="33" borderId="33" xfId="60" applyFont="1" applyFill="1" applyBorder="1" applyAlignment="1">
      <alignment horizontal="center" vertical="center" wrapText="1" shrinkToFit="1"/>
      <protection/>
    </xf>
    <xf numFmtId="179" fontId="4" fillId="0" borderId="17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vertical="center"/>
    </xf>
    <xf numFmtId="38" fontId="12" fillId="0" borderId="57" xfId="48" applyFont="1" applyBorder="1" applyAlignment="1">
      <alignment horizontal="right"/>
    </xf>
    <xf numFmtId="178" fontId="4" fillId="0" borderId="67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68" xfId="0" applyNumberFormat="1" applyFont="1" applyBorder="1" applyAlignment="1">
      <alignment vertical="center"/>
    </xf>
    <xf numFmtId="179" fontId="4" fillId="0" borderId="6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179" fontId="4" fillId="0" borderId="70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81" fontId="4" fillId="0" borderId="67" xfId="0" applyNumberFormat="1" applyFont="1" applyBorder="1" applyAlignment="1">
      <alignment vertical="center"/>
    </xf>
    <xf numFmtId="181" fontId="4" fillId="0" borderId="68" xfId="0" applyNumberFormat="1" applyFont="1" applyBorder="1" applyAlignment="1">
      <alignment vertical="center"/>
    </xf>
    <xf numFmtId="181" fontId="4" fillId="0" borderId="70" xfId="0" applyNumberFormat="1" applyFont="1" applyBorder="1" applyAlignment="1">
      <alignment vertical="center"/>
    </xf>
    <xf numFmtId="177" fontId="7" fillId="33" borderId="40" xfId="0" applyNumberFormat="1" applyFont="1" applyFill="1" applyBorder="1" applyAlignment="1">
      <alignment horizontal="center" vertical="center"/>
    </xf>
    <xf numFmtId="178" fontId="4" fillId="0" borderId="22" xfId="0" applyNumberFormat="1" applyFont="1" applyBorder="1" applyAlignment="1">
      <alignment vertical="center"/>
    </xf>
    <xf numFmtId="178" fontId="4" fillId="0" borderId="71" xfId="0" applyNumberFormat="1" applyFont="1" applyBorder="1" applyAlignment="1">
      <alignment vertical="center"/>
    </xf>
    <xf numFmtId="38" fontId="12" fillId="0" borderId="46" xfId="48" applyFont="1" applyFill="1" applyBorder="1" applyAlignment="1">
      <alignment/>
    </xf>
    <xf numFmtId="178" fontId="4" fillId="0" borderId="3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/>
    </xf>
    <xf numFmtId="0" fontId="7" fillId="33" borderId="72" xfId="0" applyNumberFormat="1" applyFont="1" applyFill="1" applyBorder="1" applyAlignment="1">
      <alignment horizontal="center" vertical="center"/>
    </xf>
    <xf numFmtId="179" fontId="4" fillId="0" borderId="73" xfId="0" applyNumberFormat="1" applyFont="1" applyBorder="1" applyAlignment="1">
      <alignment vertical="center"/>
    </xf>
    <xf numFmtId="179" fontId="4" fillId="0" borderId="72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0" fontId="7" fillId="33" borderId="74" xfId="0" applyNumberFormat="1" applyFont="1" applyFill="1" applyBorder="1" applyAlignment="1">
      <alignment horizontal="center" vertical="center"/>
    </xf>
    <xf numFmtId="181" fontId="4" fillId="0" borderId="75" xfId="0" applyNumberFormat="1" applyFont="1" applyBorder="1" applyAlignment="1">
      <alignment vertical="center"/>
    </xf>
    <xf numFmtId="181" fontId="4" fillId="0" borderId="76" xfId="0" applyNumberFormat="1" applyFont="1" applyBorder="1" applyAlignment="1">
      <alignment vertical="center"/>
    </xf>
    <xf numFmtId="181" fontId="4" fillId="0" borderId="77" xfId="0" applyNumberFormat="1" applyFont="1" applyBorder="1" applyAlignment="1">
      <alignment vertical="center"/>
    </xf>
    <xf numFmtId="181" fontId="4" fillId="0" borderId="78" xfId="0" applyNumberFormat="1" applyFont="1" applyBorder="1" applyAlignment="1">
      <alignment vertical="center"/>
    </xf>
    <xf numFmtId="181" fontId="4" fillId="0" borderId="74" xfId="0" applyNumberFormat="1" applyFont="1" applyBorder="1" applyAlignment="1">
      <alignment vertical="center"/>
    </xf>
    <xf numFmtId="0" fontId="4" fillId="33" borderId="64" xfId="0" applyNumberFormat="1" applyFont="1" applyFill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177" fontId="4" fillId="0" borderId="75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4" fillId="0" borderId="78" xfId="0" applyNumberFormat="1" applyFont="1" applyBorder="1" applyAlignment="1">
      <alignment vertical="center"/>
    </xf>
    <xf numFmtId="177" fontId="4" fillId="0" borderId="74" xfId="0" applyNumberFormat="1" applyFont="1" applyBorder="1" applyAlignment="1">
      <alignment vertical="center"/>
    </xf>
    <xf numFmtId="176" fontId="4" fillId="33" borderId="64" xfId="0" applyNumberFormat="1" applyFont="1" applyFill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181" fontId="4" fillId="0" borderId="75" xfId="0" applyNumberFormat="1" applyFont="1" applyFill="1" applyBorder="1" applyAlignment="1">
      <alignment vertical="center"/>
    </xf>
    <xf numFmtId="181" fontId="4" fillId="0" borderId="76" xfId="0" applyNumberFormat="1" applyFont="1" applyFill="1" applyBorder="1" applyAlignment="1">
      <alignment vertical="center"/>
    </xf>
    <xf numFmtId="181" fontId="4" fillId="0" borderId="77" xfId="0" applyNumberFormat="1" applyFont="1" applyFill="1" applyBorder="1" applyAlignment="1">
      <alignment vertical="center"/>
    </xf>
    <xf numFmtId="181" fontId="4" fillId="0" borderId="78" xfId="0" applyNumberFormat="1" applyFont="1" applyFill="1" applyBorder="1" applyAlignment="1">
      <alignment vertical="center"/>
    </xf>
    <xf numFmtId="181" fontId="4" fillId="0" borderId="74" xfId="0" applyNumberFormat="1" applyFont="1" applyFill="1" applyBorder="1" applyAlignment="1">
      <alignment vertical="center"/>
    </xf>
    <xf numFmtId="177" fontId="4" fillId="0" borderId="76" xfId="0" applyNumberFormat="1" applyFont="1" applyBorder="1" applyAlignment="1">
      <alignment vertical="center"/>
    </xf>
    <xf numFmtId="180" fontId="4" fillId="0" borderId="75" xfId="0" applyNumberFormat="1" applyFont="1" applyBorder="1" applyAlignment="1">
      <alignment vertical="center"/>
    </xf>
    <xf numFmtId="180" fontId="4" fillId="0" borderId="76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78" xfId="0" applyNumberFormat="1" applyFont="1" applyBorder="1" applyAlignment="1">
      <alignment vertical="center"/>
    </xf>
    <xf numFmtId="180" fontId="4" fillId="0" borderId="74" xfId="0" applyNumberFormat="1" applyFont="1" applyBorder="1" applyAlignment="1">
      <alignment vertical="center"/>
    </xf>
    <xf numFmtId="0" fontId="7" fillId="33" borderId="82" xfId="0" applyNumberFormat="1" applyFont="1" applyFill="1" applyBorder="1" applyAlignment="1">
      <alignment horizontal="center" vertical="center"/>
    </xf>
    <xf numFmtId="179" fontId="4" fillId="0" borderId="32" xfId="0" applyNumberFormat="1" applyFont="1" applyBorder="1" applyAlignment="1">
      <alignment vertical="center"/>
    </xf>
    <xf numFmtId="179" fontId="4" fillId="0" borderId="82" xfId="0" applyNumberFormat="1" applyFont="1" applyBorder="1" applyAlignment="1">
      <alignment vertical="center"/>
    </xf>
    <xf numFmtId="0" fontId="12" fillId="0" borderId="0" xfId="60" applyFont="1" applyBorder="1" applyAlignment="1">
      <alignment horizontal="center" vertical="center" textRotation="255" wrapText="1"/>
      <protection/>
    </xf>
    <xf numFmtId="0" fontId="12" fillId="0" borderId="0" xfId="60" applyFont="1" applyBorder="1">
      <alignment/>
      <protection/>
    </xf>
    <xf numFmtId="38" fontId="12" fillId="0" borderId="0" xfId="48" applyFont="1" applyBorder="1" applyAlignment="1">
      <alignment/>
    </xf>
    <xf numFmtId="183" fontId="12" fillId="0" borderId="0" xfId="42" applyNumberFormat="1" applyFont="1" applyBorder="1" applyAlignment="1">
      <alignment/>
    </xf>
    <xf numFmtId="0" fontId="12" fillId="0" borderId="33" xfId="60" applyFont="1" applyBorder="1" applyAlignment="1">
      <alignment horizontal="center" vertical="center" textRotation="255" wrapText="1"/>
      <protection/>
    </xf>
    <xf numFmtId="0" fontId="12" fillId="0" borderId="64" xfId="60" applyFont="1" applyBorder="1" applyAlignment="1">
      <alignment horizontal="center" vertical="center" textRotation="255" wrapText="1"/>
      <protection/>
    </xf>
    <xf numFmtId="0" fontId="12" fillId="0" borderId="83" xfId="60" applyFont="1" applyBorder="1" applyAlignment="1">
      <alignment horizontal="center" vertical="center" textRotation="255" wrapText="1"/>
      <protection/>
    </xf>
    <xf numFmtId="0" fontId="12" fillId="0" borderId="41" xfId="60" applyFont="1" applyBorder="1" applyAlignment="1">
      <alignment horizontal="center" vertical="center" textRotation="255" wrapText="1"/>
      <protection/>
    </xf>
    <xf numFmtId="0" fontId="12" fillId="33" borderId="84" xfId="60" applyFont="1" applyFill="1" applyBorder="1" applyAlignment="1">
      <alignment horizontal="center"/>
      <protection/>
    </xf>
    <xf numFmtId="0" fontId="12" fillId="33" borderId="85" xfId="60" applyFont="1" applyFill="1" applyBorder="1" applyAlignment="1">
      <alignment horizontal="center"/>
      <protection/>
    </xf>
    <xf numFmtId="0" fontId="12" fillId="33" borderId="55" xfId="60" applyFont="1" applyFill="1" applyBorder="1" applyAlignment="1">
      <alignment horizontal="center"/>
      <protection/>
    </xf>
    <xf numFmtId="0" fontId="12" fillId="0" borderId="33" xfId="60" applyFont="1" applyBorder="1" applyAlignment="1">
      <alignment horizontal="center"/>
      <protection/>
    </xf>
    <xf numFmtId="0" fontId="12" fillId="33" borderId="3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核定期健康診断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981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" y="762000"/>
          <a:ext cx="1981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RowColHeaders="0" tabSelected="1" workbookViewId="0" topLeftCell="A24">
      <selection activeCell="G41" sqref="G41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customWidth="1"/>
    <col min="4" max="11" width="8.875" style="0" customWidth="1"/>
  </cols>
  <sheetData>
    <row r="1" spans="1:10" ht="24">
      <c r="A1" s="1" t="s">
        <v>72</v>
      </c>
      <c r="B1" s="2"/>
      <c r="C1" s="2"/>
      <c r="D1" s="2"/>
      <c r="E1" s="2"/>
      <c r="F1" s="2"/>
      <c r="G1" s="2"/>
      <c r="H1" s="2"/>
      <c r="I1" s="3"/>
      <c r="J1" s="2"/>
    </row>
    <row r="2" spans="1:12" ht="18.75">
      <c r="A2" s="4" t="s">
        <v>0</v>
      </c>
      <c r="B2" s="2"/>
      <c r="C2" s="3"/>
      <c r="D2" s="5"/>
      <c r="E2" s="3"/>
      <c r="F2" s="3"/>
      <c r="G2" s="3"/>
      <c r="H2" s="6"/>
      <c r="L2" s="201" t="s">
        <v>73</v>
      </c>
    </row>
    <row r="3" spans="1:12" ht="24" customHeight="1">
      <c r="A3" s="212" t="s">
        <v>1</v>
      </c>
      <c r="B3" s="206" t="s">
        <v>31</v>
      </c>
      <c r="C3" s="157" t="s">
        <v>32</v>
      </c>
      <c r="D3" s="158" t="s">
        <v>33</v>
      </c>
      <c r="E3" s="159" t="s">
        <v>5</v>
      </c>
      <c r="F3" s="159" t="s">
        <v>6</v>
      </c>
      <c r="G3" s="159" t="s">
        <v>7</v>
      </c>
      <c r="H3" s="163" t="s">
        <v>75</v>
      </c>
      <c r="I3" s="159" t="s">
        <v>78</v>
      </c>
      <c r="J3" s="159" t="s">
        <v>79</v>
      </c>
      <c r="K3" s="159" t="s">
        <v>80</v>
      </c>
      <c r="L3" s="160" t="s">
        <v>81</v>
      </c>
    </row>
    <row r="4" spans="1:12" ht="24" customHeight="1">
      <c r="A4" s="221" t="s">
        <v>8</v>
      </c>
      <c r="B4" s="216">
        <v>95.6</v>
      </c>
      <c r="C4" s="19">
        <v>70</v>
      </c>
      <c r="D4" s="20">
        <v>63.3</v>
      </c>
      <c r="E4" s="21">
        <v>53.3</v>
      </c>
      <c r="F4" s="21">
        <f>F20/108893*100000</f>
        <v>47.753299110135636</v>
      </c>
      <c r="G4" s="21">
        <f>G20/109074*100000</f>
        <v>33.92192456497424</v>
      </c>
      <c r="H4" s="181">
        <f>H20/109074*100000</f>
        <v>36.67235088105323</v>
      </c>
      <c r="I4" s="21">
        <f>I20/109205*100000</f>
        <v>41.20690444576714</v>
      </c>
      <c r="J4" s="21">
        <f>J20/109239*100000</f>
        <v>32.03983925154935</v>
      </c>
      <c r="K4" s="21">
        <f>K20/108779*100000</f>
        <v>34.93321321210895</v>
      </c>
      <c r="L4" s="22">
        <f>L20/108114*100000</f>
        <v>30.523336478161937</v>
      </c>
    </row>
    <row r="5" spans="1:12" ht="24" customHeight="1">
      <c r="A5" s="96" t="s">
        <v>9</v>
      </c>
      <c r="B5" s="229"/>
      <c r="C5" s="7"/>
      <c r="D5" s="23"/>
      <c r="E5" s="21"/>
      <c r="F5" s="21"/>
      <c r="G5" s="21">
        <f>G21/74983*100000</f>
        <v>36.00816185001934</v>
      </c>
      <c r="H5" s="182">
        <f>H21/74983*100000</f>
        <v>36.00816185001934</v>
      </c>
      <c r="I5" s="21">
        <f>I21/73844*100000</f>
        <v>36.563566437354424</v>
      </c>
      <c r="J5" s="25">
        <f>J21/73214*100000</f>
        <v>40.97576966154014</v>
      </c>
      <c r="K5" s="25">
        <f>K21/72635*100000</f>
        <v>34.41866868589523</v>
      </c>
      <c r="L5" s="197">
        <f>L21/71957*100000</f>
        <v>37.52240921661548</v>
      </c>
    </row>
    <row r="6" spans="1:12" ht="24" customHeight="1">
      <c r="A6" s="100" t="s">
        <v>10</v>
      </c>
      <c r="B6" s="217">
        <v>73.1</v>
      </c>
      <c r="C6" s="8">
        <v>77.9</v>
      </c>
      <c r="D6" s="24">
        <v>57.6</v>
      </c>
      <c r="E6" s="25">
        <v>56.5</v>
      </c>
      <c r="F6" s="21">
        <f>F22/66891*100000</f>
        <v>52.323929975632005</v>
      </c>
      <c r="G6" s="177" t="s">
        <v>29</v>
      </c>
      <c r="H6" s="183" t="s">
        <v>29</v>
      </c>
      <c r="I6" s="177" t="s">
        <v>29</v>
      </c>
      <c r="J6" s="178" t="s">
        <v>29</v>
      </c>
      <c r="K6" s="178" t="s">
        <v>11</v>
      </c>
      <c r="L6" s="26" t="s">
        <v>11</v>
      </c>
    </row>
    <row r="7" spans="1:12" ht="24" customHeight="1">
      <c r="A7" s="100" t="s">
        <v>12</v>
      </c>
      <c r="B7" s="217">
        <v>58.9</v>
      </c>
      <c r="C7" s="8">
        <v>79.5</v>
      </c>
      <c r="D7" s="24">
        <v>70.6</v>
      </c>
      <c r="E7" s="25">
        <v>60.8</v>
      </c>
      <c r="F7" s="21">
        <f>F23/9770*100000</f>
        <v>30.706243602865918</v>
      </c>
      <c r="G7" s="178" t="s">
        <v>29</v>
      </c>
      <c r="H7" s="184" t="s">
        <v>29</v>
      </c>
      <c r="I7" s="178" t="s">
        <v>29</v>
      </c>
      <c r="J7" s="178" t="s">
        <v>29</v>
      </c>
      <c r="K7" s="178" t="s">
        <v>11</v>
      </c>
      <c r="L7" s="26" t="s">
        <v>11</v>
      </c>
    </row>
    <row r="8" spans="1:12" ht="24" customHeight="1">
      <c r="A8" s="100" t="s">
        <v>13</v>
      </c>
      <c r="B8" s="217"/>
      <c r="C8" s="8"/>
      <c r="D8" s="24"/>
      <c r="E8" s="25"/>
      <c r="F8" s="21"/>
      <c r="G8" s="21">
        <f>G24/47202*100000</f>
        <v>29.659760179653404</v>
      </c>
      <c r="H8" s="182">
        <f>H24/47202*100000</f>
        <v>21.185542985466718</v>
      </c>
      <c r="I8" s="21">
        <f>I24/47980*100000</f>
        <v>27.094622759483116</v>
      </c>
      <c r="J8" s="25">
        <f>J24/48281*100000</f>
        <v>37.281746442700026</v>
      </c>
      <c r="K8" s="25">
        <f>K24/48464*100000</f>
        <v>39.20435787388577</v>
      </c>
      <c r="L8" s="197">
        <f>L24/48600*100000</f>
        <v>39.09465020576132</v>
      </c>
    </row>
    <row r="9" spans="1:12" ht="24" customHeight="1">
      <c r="A9" s="100" t="s">
        <v>14</v>
      </c>
      <c r="B9" s="217">
        <v>38.9</v>
      </c>
      <c r="C9" s="8">
        <v>25.5</v>
      </c>
      <c r="D9" s="24">
        <v>18.9</v>
      </c>
      <c r="E9" s="25">
        <v>37.7</v>
      </c>
      <c r="F9" s="21">
        <f>F25/15845*100000</f>
        <v>25.244556642473963</v>
      </c>
      <c r="G9" s="178" t="s">
        <v>30</v>
      </c>
      <c r="H9" s="184" t="s">
        <v>30</v>
      </c>
      <c r="I9" s="178" t="s">
        <v>30</v>
      </c>
      <c r="J9" s="178" t="s">
        <v>30</v>
      </c>
      <c r="K9" s="178" t="s">
        <v>15</v>
      </c>
      <c r="L9" s="26" t="s">
        <v>15</v>
      </c>
    </row>
    <row r="10" spans="1:12" ht="24" customHeight="1">
      <c r="A10" s="100" t="s">
        <v>16</v>
      </c>
      <c r="B10" s="217">
        <v>84.9</v>
      </c>
      <c r="C10" s="8">
        <v>51.9</v>
      </c>
      <c r="D10" s="24">
        <v>70.2</v>
      </c>
      <c r="E10" s="25">
        <v>44.4</v>
      </c>
      <c r="F10" s="21">
        <f>F26/15894*100000</f>
        <v>37.75009437523594</v>
      </c>
      <c r="G10" s="178" t="s">
        <v>30</v>
      </c>
      <c r="H10" s="184" t="s">
        <v>30</v>
      </c>
      <c r="I10" s="178" t="s">
        <v>30</v>
      </c>
      <c r="J10" s="178" t="s">
        <v>30</v>
      </c>
      <c r="K10" s="178" t="s">
        <v>15</v>
      </c>
      <c r="L10" s="26" t="s">
        <v>15</v>
      </c>
    </row>
    <row r="11" spans="1:12" ht="24" customHeight="1">
      <c r="A11" s="100" t="s">
        <v>17</v>
      </c>
      <c r="B11" s="217">
        <v>76.7</v>
      </c>
      <c r="C11" s="8">
        <v>61.8</v>
      </c>
      <c r="D11" s="24">
        <v>75.2</v>
      </c>
      <c r="E11" s="25">
        <v>54.3</v>
      </c>
      <c r="F11" s="21">
        <f>F27/14875*100000</f>
        <v>73.94957983193277</v>
      </c>
      <c r="G11" s="178" t="s">
        <v>30</v>
      </c>
      <c r="H11" s="184" t="s">
        <v>30</v>
      </c>
      <c r="I11" s="178" t="s">
        <v>30</v>
      </c>
      <c r="J11" s="178" t="s">
        <v>30</v>
      </c>
      <c r="K11" s="178" t="s">
        <v>15</v>
      </c>
      <c r="L11" s="26" t="s">
        <v>15</v>
      </c>
    </row>
    <row r="12" spans="1:12" ht="24" customHeight="1">
      <c r="A12" s="113" t="s">
        <v>18</v>
      </c>
      <c r="B12" s="218">
        <v>101.6</v>
      </c>
      <c r="C12" s="27">
        <v>39.2</v>
      </c>
      <c r="D12" s="28">
        <v>38.8</v>
      </c>
      <c r="E12" s="29">
        <v>18.1</v>
      </c>
      <c r="F12" s="21">
        <f>F28/5399*100000</f>
        <v>18.521948508983144</v>
      </c>
      <c r="G12" s="21">
        <f>G28/5676*100000</f>
        <v>35.236081747709655</v>
      </c>
      <c r="H12" s="182">
        <f>H28/5676*100000</f>
        <v>35.236081747709655</v>
      </c>
      <c r="I12" s="21">
        <f>I28/6009*100000</f>
        <v>16.641704110500914</v>
      </c>
      <c r="J12" s="200">
        <f>J28/6108*100000</f>
        <v>0</v>
      </c>
      <c r="K12" s="29">
        <f>K28/6085*100000</f>
        <v>0</v>
      </c>
      <c r="L12" s="198">
        <f>L28/6114*100000</f>
        <v>32.71180896303566</v>
      </c>
    </row>
    <row r="13" spans="1:12" ht="24" customHeight="1">
      <c r="A13" s="214" t="s">
        <v>19</v>
      </c>
      <c r="B13" s="219">
        <v>82.2</v>
      </c>
      <c r="C13" s="30">
        <v>67.4</v>
      </c>
      <c r="D13" s="31">
        <v>59.7</v>
      </c>
      <c r="E13" s="32">
        <v>52.2</v>
      </c>
      <c r="F13" s="9">
        <f>F29/237567*100000</f>
        <v>47.14459499846359</v>
      </c>
      <c r="G13" s="9">
        <f>G29/236935*100000</f>
        <v>33.76453457699369</v>
      </c>
      <c r="H13" s="104">
        <f>H29/236935*100000</f>
        <v>33.34247789478127</v>
      </c>
      <c r="I13" s="9">
        <f>I29/237038*100000</f>
        <v>36.28110260802065</v>
      </c>
      <c r="J13" s="9">
        <f>J29/236842*100000</f>
        <v>35.04446001976001</v>
      </c>
      <c r="K13" s="9">
        <f>K29/235963*100000</f>
        <v>34.751210994944124</v>
      </c>
      <c r="L13" s="10">
        <f>L29/234785*100000</f>
        <v>34.49964861469004</v>
      </c>
    </row>
    <row r="14" spans="1:12" ht="24" customHeight="1">
      <c r="A14" s="214" t="s">
        <v>20</v>
      </c>
      <c r="B14" s="219">
        <v>63.5</v>
      </c>
      <c r="C14" s="30">
        <v>53.8</v>
      </c>
      <c r="D14" s="31">
        <v>45.6</v>
      </c>
      <c r="E14" s="33">
        <v>42.8</v>
      </c>
      <c r="F14" s="33">
        <f>F30/1179*100</f>
        <v>39.44020356234097</v>
      </c>
      <c r="G14" s="33">
        <f>G30/1173994*100000</f>
        <v>34.49762094184467</v>
      </c>
      <c r="H14" s="185">
        <f>H30/1173994*100000</f>
        <v>32.53849678959177</v>
      </c>
      <c r="I14" s="33">
        <f>I30/1170414*100000</f>
        <v>31.869065134217465</v>
      </c>
      <c r="J14" s="35">
        <f>J30/1170414*100000</f>
        <v>31.954504987124213</v>
      </c>
      <c r="K14" s="33">
        <f>K30/1166656*100000</f>
        <v>30.771709912776345</v>
      </c>
      <c r="L14" s="34">
        <f>L30/1164447*100000</f>
        <v>30.05718594319879</v>
      </c>
    </row>
    <row r="15" spans="1:12" ht="24" customHeight="1">
      <c r="A15" s="215" t="s">
        <v>21</v>
      </c>
      <c r="B15" s="219">
        <v>78.4</v>
      </c>
      <c r="C15" s="30">
        <v>71.8</v>
      </c>
      <c r="D15" s="31">
        <v>65.1</v>
      </c>
      <c r="E15" s="35">
        <f>77211/127619000*100000</f>
        <v>60.5011792914848</v>
      </c>
      <c r="F15" s="9">
        <f>F31/127687*100</f>
        <v>56.44975604407653</v>
      </c>
      <c r="G15" s="9">
        <f>G31/127756*100</f>
        <v>53.62409593287204</v>
      </c>
      <c r="H15" s="104">
        <f>H31/127756*100</f>
        <v>51.422242399574195</v>
      </c>
      <c r="I15" s="9">
        <f>I31/127771*100</f>
        <v>49.742116755758346</v>
      </c>
      <c r="J15" s="62">
        <f>J31/127771*100</f>
        <v>48.71527968005259</v>
      </c>
      <c r="K15" s="9">
        <f>K31/127692*100</f>
        <v>46.61059424239576</v>
      </c>
      <c r="L15" s="10">
        <f>L31/126371*100</f>
        <v>43.95787008095212</v>
      </c>
    </row>
    <row r="16" spans="1:10" ht="14.25">
      <c r="A16" s="11"/>
      <c r="B16" s="12"/>
      <c r="C16" s="3"/>
      <c r="D16" s="11"/>
      <c r="E16" s="11"/>
      <c r="F16" s="3"/>
      <c r="G16" s="3"/>
      <c r="H16" s="3"/>
      <c r="I16" s="3"/>
      <c r="J16" s="3"/>
    </row>
    <row r="17" spans="1:10" ht="14.25">
      <c r="A17" s="2"/>
      <c r="B17" s="2"/>
      <c r="C17" s="2"/>
      <c r="D17" s="2"/>
      <c r="E17" s="2"/>
      <c r="F17" s="2"/>
      <c r="G17" s="2"/>
      <c r="H17" s="2"/>
      <c r="I17" s="3"/>
      <c r="J17" s="2"/>
    </row>
    <row r="18" spans="1:12" ht="18.75">
      <c r="A18" s="4" t="s">
        <v>22</v>
      </c>
      <c r="B18" s="2"/>
      <c r="C18" s="2"/>
      <c r="D18" s="11"/>
      <c r="E18" s="2"/>
      <c r="F18" s="3"/>
      <c r="G18" s="3"/>
      <c r="H18" s="13"/>
      <c r="J18" s="13"/>
      <c r="L18" s="13" t="s">
        <v>23</v>
      </c>
    </row>
    <row r="19" spans="1:12" ht="24" customHeight="1">
      <c r="A19" s="212" t="s">
        <v>1</v>
      </c>
      <c r="B19" s="206" t="s">
        <v>2</v>
      </c>
      <c r="C19" s="157" t="s">
        <v>3</v>
      </c>
      <c r="D19" s="158" t="s">
        <v>4</v>
      </c>
      <c r="E19" s="159" t="s">
        <v>5</v>
      </c>
      <c r="F19" s="159" t="s">
        <v>6</v>
      </c>
      <c r="G19" s="159" t="s">
        <v>7</v>
      </c>
      <c r="H19" s="163" t="s">
        <v>75</v>
      </c>
      <c r="I19" s="159" t="s">
        <v>78</v>
      </c>
      <c r="J19" s="159" t="s">
        <v>79</v>
      </c>
      <c r="K19" s="235" t="s">
        <v>80</v>
      </c>
      <c r="L19" s="202" t="s">
        <v>81</v>
      </c>
    </row>
    <row r="20" spans="1:12" ht="24" customHeight="1">
      <c r="A20" s="221" t="s">
        <v>8</v>
      </c>
      <c r="B20" s="230">
        <v>104</v>
      </c>
      <c r="C20" s="36">
        <v>76</v>
      </c>
      <c r="D20" s="37">
        <v>69</v>
      </c>
      <c r="E20" s="38">
        <v>58</v>
      </c>
      <c r="F20" s="39">
        <v>52</v>
      </c>
      <c r="G20" s="39">
        <v>37</v>
      </c>
      <c r="H20" s="186">
        <v>40</v>
      </c>
      <c r="I20" s="39">
        <v>45</v>
      </c>
      <c r="J20" s="39">
        <v>35</v>
      </c>
      <c r="K20" s="236">
        <v>38</v>
      </c>
      <c r="L20" s="203">
        <v>33</v>
      </c>
    </row>
    <row r="21" spans="1:12" ht="24" customHeight="1">
      <c r="A21" s="96" t="s">
        <v>9</v>
      </c>
      <c r="B21" s="231"/>
      <c r="C21" s="14"/>
      <c r="D21" s="40"/>
      <c r="E21" s="38"/>
      <c r="F21" s="39"/>
      <c r="G21" s="44">
        <f>24+3</f>
        <v>27</v>
      </c>
      <c r="H21" s="187">
        <v>27</v>
      </c>
      <c r="I21" s="44">
        <v>27</v>
      </c>
      <c r="J21" s="44">
        <v>30</v>
      </c>
      <c r="K21" s="44">
        <v>25</v>
      </c>
      <c r="L21" s="41">
        <v>27</v>
      </c>
    </row>
    <row r="22" spans="1:12" ht="24" customHeight="1">
      <c r="A22" s="100" t="s">
        <v>10</v>
      </c>
      <c r="B22" s="232">
        <v>50</v>
      </c>
      <c r="C22" s="15">
        <v>53</v>
      </c>
      <c r="D22" s="42">
        <v>39</v>
      </c>
      <c r="E22" s="43">
        <v>38</v>
      </c>
      <c r="F22" s="44">
        <v>35</v>
      </c>
      <c r="G22" s="177" t="s">
        <v>11</v>
      </c>
      <c r="H22" s="183" t="s">
        <v>11</v>
      </c>
      <c r="I22" s="177" t="s">
        <v>11</v>
      </c>
      <c r="J22" s="178" t="s">
        <v>11</v>
      </c>
      <c r="K22" s="178" t="s">
        <v>11</v>
      </c>
      <c r="L22" s="26" t="s">
        <v>11</v>
      </c>
    </row>
    <row r="23" spans="1:12" ht="24" customHeight="1">
      <c r="A23" s="100" t="s">
        <v>12</v>
      </c>
      <c r="B23" s="232">
        <v>6</v>
      </c>
      <c r="C23" s="15">
        <v>8</v>
      </c>
      <c r="D23" s="42">
        <v>7</v>
      </c>
      <c r="E23" s="43">
        <v>6</v>
      </c>
      <c r="F23" s="44">
        <v>3</v>
      </c>
      <c r="G23" s="178" t="s">
        <v>11</v>
      </c>
      <c r="H23" s="184" t="s">
        <v>11</v>
      </c>
      <c r="I23" s="178" t="s">
        <v>11</v>
      </c>
      <c r="J23" s="178" t="s">
        <v>11</v>
      </c>
      <c r="K23" s="178" t="s">
        <v>11</v>
      </c>
      <c r="L23" s="26" t="s">
        <v>11</v>
      </c>
    </row>
    <row r="24" spans="1:12" ht="24" customHeight="1">
      <c r="A24" s="100" t="s">
        <v>13</v>
      </c>
      <c r="B24" s="232"/>
      <c r="C24" s="15"/>
      <c r="D24" s="42"/>
      <c r="E24" s="43"/>
      <c r="F24" s="44"/>
      <c r="G24" s="44">
        <f>4+3+7</f>
        <v>14</v>
      </c>
      <c r="H24" s="187">
        <v>10</v>
      </c>
      <c r="I24" s="44">
        <v>13</v>
      </c>
      <c r="J24" s="44">
        <v>18</v>
      </c>
      <c r="K24" s="44">
        <v>19</v>
      </c>
      <c r="L24" s="41">
        <v>19</v>
      </c>
    </row>
    <row r="25" spans="1:12" ht="24" customHeight="1">
      <c r="A25" s="100" t="s">
        <v>14</v>
      </c>
      <c r="B25" s="232">
        <v>6</v>
      </c>
      <c r="C25" s="15">
        <v>4</v>
      </c>
      <c r="D25" s="42">
        <v>3</v>
      </c>
      <c r="E25" s="43">
        <v>6</v>
      </c>
      <c r="F25" s="44">
        <v>4</v>
      </c>
      <c r="G25" s="178" t="s">
        <v>15</v>
      </c>
      <c r="H25" s="184" t="s">
        <v>15</v>
      </c>
      <c r="I25" s="178" t="s">
        <v>15</v>
      </c>
      <c r="J25" s="178" t="s">
        <v>15</v>
      </c>
      <c r="K25" s="178" t="s">
        <v>15</v>
      </c>
      <c r="L25" s="26" t="s">
        <v>15</v>
      </c>
    </row>
    <row r="26" spans="1:12" ht="24" customHeight="1">
      <c r="A26" s="100" t="s">
        <v>16</v>
      </c>
      <c r="B26" s="232">
        <v>13</v>
      </c>
      <c r="C26" s="15">
        <v>8</v>
      </c>
      <c r="D26" s="42">
        <v>11</v>
      </c>
      <c r="E26" s="43">
        <v>7</v>
      </c>
      <c r="F26" s="44">
        <v>6</v>
      </c>
      <c r="G26" s="178" t="s">
        <v>15</v>
      </c>
      <c r="H26" s="184" t="s">
        <v>15</v>
      </c>
      <c r="I26" s="178" t="s">
        <v>15</v>
      </c>
      <c r="J26" s="178" t="s">
        <v>15</v>
      </c>
      <c r="K26" s="178" t="s">
        <v>15</v>
      </c>
      <c r="L26" s="26" t="s">
        <v>15</v>
      </c>
    </row>
    <row r="27" spans="1:12" ht="24" customHeight="1">
      <c r="A27" s="100" t="s">
        <v>17</v>
      </c>
      <c r="B27" s="232">
        <v>11</v>
      </c>
      <c r="C27" s="15">
        <v>9</v>
      </c>
      <c r="D27" s="42">
        <v>11</v>
      </c>
      <c r="E27" s="43">
        <v>8</v>
      </c>
      <c r="F27" s="44">
        <v>11</v>
      </c>
      <c r="G27" s="178" t="s">
        <v>15</v>
      </c>
      <c r="H27" s="184" t="s">
        <v>15</v>
      </c>
      <c r="I27" s="178" t="s">
        <v>15</v>
      </c>
      <c r="J27" s="178" t="s">
        <v>15</v>
      </c>
      <c r="K27" s="178" t="s">
        <v>15</v>
      </c>
      <c r="L27" s="26" t="s">
        <v>15</v>
      </c>
    </row>
    <row r="28" spans="1:12" ht="24" customHeight="1">
      <c r="A28" s="113" t="s">
        <v>18</v>
      </c>
      <c r="B28" s="233">
        <v>5</v>
      </c>
      <c r="C28" s="45">
        <v>2</v>
      </c>
      <c r="D28" s="46">
        <v>2</v>
      </c>
      <c r="E28" s="47">
        <v>1</v>
      </c>
      <c r="F28" s="48">
        <v>1</v>
      </c>
      <c r="G28" s="48">
        <v>2</v>
      </c>
      <c r="H28" s="188">
        <v>2</v>
      </c>
      <c r="I28" s="48">
        <v>1</v>
      </c>
      <c r="J28" s="179">
        <v>0</v>
      </c>
      <c r="K28" s="179">
        <v>0</v>
      </c>
      <c r="L28" s="87">
        <v>2</v>
      </c>
    </row>
    <row r="29" spans="1:12" ht="24" customHeight="1">
      <c r="A29" s="214" t="s">
        <v>24</v>
      </c>
      <c r="B29" s="234">
        <v>195</v>
      </c>
      <c r="C29" s="49">
        <v>160</v>
      </c>
      <c r="D29" s="50">
        <f aca="true" t="shared" si="0" ref="D29:K29">SUM(D20:D28)</f>
        <v>142</v>
      </c>
      <c r="E29" s="190">
        <f t="shared" si="0"/>
        <v>124</v>
      </c>
      <c r="F29" s="50">
        <f t="shared" si="0"/>
        <v>112</v>
      </c>
      <c r="G29" s="50">
        <f t="shared" si="0"/>
        <v>80</v>
      </c>
      <c r="H29" s="50">
        <f t="shared" si="0"/>
        <v>79</v>
      </c>
      <c r="I29" s="50">
        <f t="shared" si="0"/>
        <v>86</v>
      </c>
      <c r="J29" s="54">
        <f t="shared" si="0"/>
        <v>83</v>
      </c>
      <c r="K29" s="54">
        <f t="shared" si="0"/>
        <v>82</v>
      </c>
      <c r="L29" s="55">
        <f>SUM(L20:L28)</f>
        <v>81</v>
      </c>
    </row>
    <row r="30" spans="1:12" ht="24" customHeight="1">
      <c r="A30" s="214" t="s">
        <v>20</v>
      </c>
      <c r="B30" s="211">
        <v>750</v>
      </c>
      <c r="C30" s="51">
        <v>635</v>
      </c>
      <c r="D30" s="52">
        <v>538</v>
      </c>
      <c r="E30" s="53">
        <v>505</v>
      </c>
      <c r="F30" s="54">
        <v>465</v>
      </c>
      <c r="G30" s="54">
        <v>405</v>
      </c>
      <c r="H30" s="190">
        <v>382</v>
      </c>
      <c r="I30" s="54">
        <v>373</v>
      </c>
      <c r="J30" s="54">
        <v>374</v>
      </c>
      <c r="K30" s="237">
        <v>359</v>
      </c>
      <c r="L30" s="204">
        <v>350</v>
      </c>
    </row>
    <row r="31" spans="1:12" ht="24" customHeight="1">
      <c r="A31" s="215" t="s">
        <v>21</v>
      </c>
      <c r="B31" s="211">
        <v>99481</v>
      </c>
      <c r="C31" s="51">
        <v>91395</v>
      </c>
      <c r="D31" s="52">
        <v>82974</v>
      </c>
      <c r="E31" s="56">
        <v>77211</v>
      </c>
      <c r="F31" s="57">
        <v>72079</v>
      </c>
      <c r="G31" s="57">
        <v>68508</v>
      </c>
      <c r="H31" s="191">
        <v>65695</v>
      </c>
      <c r="I31" s="57">
        <v>63556</v>
      </c>
      <c r="J31" s="57">
        <v>62244</v>
      </c>
      <c r="K31" s="54">
        <v>59518</v>
      </c>
      <c r="L31" s="55">
        <v>55550</v>
      </c>
    </row>
    <row r="32" spans="1:10" ht="14.25">
      <c r="A32" s="11"/>
      <c r="B32" s="16"/>
      <c r="C32" s="17"/>
      <c r="D32" s="3"/>
      <c r="E32" s="3"/>
      <c r="F32" s="3"/>
      <c r="G32" s="3"/>
      <c r="H32" s="3"/>
      <c r="I32" s="3"/>
      <c r="J32" s="3"/>
    </row>
    <row r="33" spans="1:10" ht="14.25">
      <c r="A33" s="18" t="s">
        <v>11</v>
      </c>
      <c r="B33" s="2" t="s">
        <v>25</v>
      </c>
      <c r="C33" s="2"/>
      <c r="D33" s="2" t="s">
        <v>26</v>
      </c>
      <c r="E33" s="2"/>
      <c r="F33" s="2"/>
      <c r="G33" s="3"/>
      <c r="H33" s="3"/>
      <c r="I33" s="2"/>
      <c r="J33" s="3"/>
    </row>
    <row r="34" spans="1:10" ht="14.25">
      <c r="A34" s="18" t="s">
        <v>74</v>
      </c>
      <c r="B34" s="2" t="s">
        <v>27</v>
      </c>
      <c r="C34" s="2"/>
      <c r="D34" s="2" t="s">
        <v>28</v>
      </c>
      <c r="E34" s="2"/>
      <c r="F34" s="2"/>
      <c r="G34" s="3"/>
      <c r="H34" s="3"/>
      <c r="I34" s="2"/>
      <c r="J34" s="3"/>
    </row>
    <row r="35" spans="1:10" ht="14.25">
      <c r="A35" s="18"/>
      <c r="B35" s="2"/>
      <c r="C35" s="2"/>
      <c r="D35" s="2"/>
      <c r="E35" s="2"/>
      <c r="F35" s="2"/>
      <c r="G35" s="3"/>
      <c r="H35" s="3"/>
      <c r="I35" s="2"/>
      <c r="J35" s="3"/>
    </row>
    <row r="36" spans="1:10" ht="14.25">
      <c r="A36" s="18"/>
      <c r="B36" s="2"/>
      <c r="C36" s="2"/>
      <c r="D36" s="2"/>
      <c r="E36" s="2"/>
      <c r="F36" s="2"/>
      <c r="G36" s="3"/>
      <c r="H36" s="3"/>
      <c r="I36" s="2"/>
      <c r="J36" s="3"/>
    </row>
    <row r="37" spans="1:10" ht="14.25">
      <c r="A37" s="18"/>
      <c r="B37" s="2"/>
      <c r="C37" s="2"/>
      <c r="D37" s="2"/>
      <c r="E37" s="2"/>
      <c r="F37" s="2"/>
      <c r="G37" s="3"/>
      <c r="H37" s="3"/>
      <c r="I37" s="2"/>
      <c r="J37" s="3"/>
    </row>
    <row r="38" spans="1:10" ht="14.25">
      <c r="A38" s="18"/>
      <c r="B38" s="2"/>
      <c r="C38" s="2"/>
      <c r="D38" s="2"/>
      <c r="E38" s="2"/>
      <c r="F38" s="2"/>
      <c r="G38" s="3"/>
      <c r="H38" s="3"/>
      <c r="I38" s="2"/>
      <c r="J38" s="3"/>
    </row>
    <row r="39" spans="1:10" ht="14.25">
      <c r="A39" s="18"/>
      <c r="B39" s="2"/>
      <c r="C39" s="2"/>
      <c r="D39" s="2"/>
      <c r="E39" s="2"/>
      <c r="F39" s="2"/>
      <c r="G39" s="3"/>
      <c r="H39" s="3"/>
      <c r="I39" s="2"/>
      <c r="J39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workbookViewId="0" topLeftCell="A19">
      <selection activeCell="G41" sqref="G41"/>
    </sheetView>
  </sheetViews>
  <sheetFormatPr defaultColWidth="9.00390625" defaultRowHeight="13.5"/>
  <cols>
    <col min="1" max="1" width="10.625" style="0" customWidth="1"/>
    <col min="2" max="2" width="0.12890625" style="0" hidden="1" customWidth="1"/>
    <col min="3" max="3" width="8.875" style="0" hidden="1" customWidth="1"/>
    <col min="4" max="11" width="8.875" style="0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12" ht="17.25">
      <c r="A2" s="58" t="s">
        <v>84</v>
      </c>
      <c r="B2" s="2"/>
      <c r="C2" s="2"/>
      <c r="D2" s="11"/>
      <c r="E2" s="11"/>
      <c r="F2" s="2"/>
      <c r="H2" s="12"/>
      <c r="J2" s="201"/>
      <c r="L2" s="201" t="s">
        <v>73</v>
      </c>
    </row>
    <row r="3" spans="1:12" ht="24" customHeight="1">
      <c r="A3" s="212" t="s">
        <v>1</v>
      </c>
      <c r="B3" s="206" t="s">
        <v>34</v>
      </c>
      <c r="C3" s="157" t="s">
        <v>35</v>
      </c>
      <c r="D3" s="158" t="s">
        <v>33</v>
      </c>
      <c r="E3" s="159" t="s">
        <v>5</v>
      </c>
      <c r="F3" s="159" t="s">
        <v>6</v>
      </c>
      <c r="G3" s="159" t="s">
        <v>7</v>
      </c>
      <c r="H3" s="163" t="s">
        <v>75</v>
      </c>
      <c r="I3" s="159" t="s">
        <v>78</v>
      </c>
      <c r="J3" s="159" t="s">
        <v>79</v>
      </c>
      <c r="K3" s="159" t="s">
        <v>80</v>
      </c>
      <c r="L3" s="160" t="s">
        <v>81</v>
      </c>
    </row>
    <row r="4" spans="1:12" ht="24" customHeight="1">
      <c r="A4" s="221" t="s">
        <v>8</v>
      </c>
      <c r="B4" s="216">
        <v>43.3</v>
      </c>
      <c r="C4" s="19">
        <v>20.3</v>
      </c>
      <c r="D4" s="20">
        <v>17.4</v>
      </c>
      <c r="E4" s="59">
        <f>E20/108844*100000</f>
        <v>22.049906287898278</v>
      </c>
      <c r="F4" s="21">
        <f>F20/108893*100000</f>
        <v>17.448320828703405</v>
      </c>
      <c r="G4" s="21">
        <f>G20/109074*100000</f>
        <v>10.084896492289637</v>
      </c>
      <c r="H4" s="182">
        <f>H20/109074*100000</f>
        <v>11.9185140363423</v>
      </c>
      <c r="I4" s="21">
        <f>I20/109205*100000</f>
        <v>24.72414266746028</v>
      </c>
      <c r="J4" s="205">
        <f>J20/109239*100000</f>
        <v>10.069663764772654</v>
      </c>
      <c r="K4" s="21">
        <f>K20/108779*100000</f>
        <v>8.273655760762647</v>
      </c>
      <c r="L4" s="22">
        <f>L20/108114*100000</f>
        <v>9.249495902473315</v>
      </c>
    </row>
    <row r="5" spans="1:12" ht="24" customHeight="1">
      <c r="A5" s="96" t="s">
        <v>9</v>
      </c>
      <c r="B5" s="229"/>
      <c r="C5" s="7"/>
      <c r="D5" s="23"/>
      <c r="E5" s="59"/>
      <c r="F5" s="21"/>
      <c r="G5" s="21">
        <f>G21/74983*100000</f>
        <v>12.002720616673113</v>
      </c>
      <c r="H5" s="182">
        <f>H21/74983*100000</f>
        <v>12.002720616673113</v>
      </c>
      <c r="I5" s="21">
        <f>I21/73844*100000</f>
        <v>18.95888630085044</v>
      </c>
      <c r="J5" s="25">
        <f>J21/73214*100000</f>
        <v>10.926871909744039</v>
      </c>
      <c r="K5" s="25">
        <f>K21/72635*100000</f>
        <v>13.767467474358092</v>
      </c>
      <c r="L5" s="197">
        <f>L21/71957*100000</f>
        <v>15.28690745862112</v>
      </c>
    </row>
    <row r="6" spans="1:12" ht="24" customHeight="1">
      <c r="A6" s="100" t="s">
        <v>10</v>
      </c>
      <c r="B6" s="217">
        <v>17.6</v>
      </c>
      <c r="C6" s="8">
        <v>15.9</v>
      </c>
      <c r="D6" s="24">
        <v>20.7</v>
      </c>
      <c r="E6" s="60">
        <f>E22/67243*100000</f>
        <v>20.82001100486296</v>
      </c>
      <c r="F6" s="21">
        <f>F22/66891*100000</f>
        <v>16.4446637066272</v>
      </c>
      <c r="G6" s="177" t="s">
        <v>29</v>
      </c>
      <c r="H6" s="183" t="s">
        <v>29</v>
      </c>
      <c r="I6" s="177" t="s">
        <v>29</v>
      </c>
      <c r="J6" s="178" t="s">
        <v>29</v>
      </c>
      <c r="K6" s="178" t="s">
        <v>11</v>
      </c>
      <c r="L6" s="26" t="s">
        <v>11</v>
      </c>
    </row>
    <row r="7" spans="1:12" ht="24" customHeight="1">
      <c r="A7" s="100" t="s">
        <v>12</v>
      </c>
      <c r="B7" s="217">
        <v>9.8</v>
      </c>
      <c r="C7" s="8">
        <v>59.6</v>
      </c>
      <c r="D7" s="24">
        <v>30.3</v>
      </c>
      <c r="E7" s="60">
        <f>E23/9874*100000</f>
        <v>10.1276078590237</v>
      </c>
      <c r="F7" s="21">
        <f>F23/9770*100000</f>
        <v>0</v>
      </c>
      <c r="G7" s="178" t="s">
        <v>29</v>
      </c>
      <c r="H7" s="184" t="s">
        <v>29</v>
      </c>
      <c r="I7" s="178" t="s">
        <v>29</v>
      </c>
      <c r="J7" s="178" t="s">
        <v>29</v>
      </c>
      <c r="K7" s="178" t="s">
        <v>11</v>
      </c>
      <c r="L7" s="26" t="s">
        <v>11</v>
      </c>
    </row>
    <row r="8" spans="1:12" ht="24" customHeight="1">
      <c r="A8" s="100" t="s">
        <v>13</v>
      </c>
      <c r="B8" s="217"/>
      <c r="C8" s="8"/>
      <c r="D8" s="24"/>
      <c r="E8" s="60"/>
      <c r="F8" s="21"/>
      <c r="G8" s="21">
        <f>G24/47202*100000</f>
        <v>6.355662895640016</v>
      </c>
      <c r="H8" s="182">
        <f>H24/47202*100000</f>
        <v>4.237108597093344</v>
      </c>
      <c r="I8" s="21">
        <f>I24/47980*100000</f>
        <v>14.589412255106295</v>
      </c>
      <c r="J8" s="25">
        <f>J24/48281*100000</f>
        <v>12.427248814233343</v>
      </c>
      <c r="K8" s="25">
        <f>K24/48464*100000</f>
        <v>12.380323539121823</v>
      </c>
      <c r="L8" s="197">
        <f>L24/48600*100000</f>
        <v>16.46090534979424</v>
      </c>
    </row>
    <row r="9" spans="1:12" ht="24" customHeight="1">
      <c r="A9" s="100" t="s">
        <v>14</v>
      </c>
      <c r="B9" s="217">
        <v>6.5</v>
      </c>
      <c r="C9" s="8">
        <v>12.7</v>
      </c>
      <c r="D9" s="24">
        <v>12.6</v>
      </c>
      <c r="E9" s="60">
        <f>E25/15901*100000</f>
        <v>18.866737941009998</v>
      </c>
      <c r="F9" s="21">
        <f>F25/15845*100000</f>
        <v>0</v>
      </c>
      <c r="G9" s="178" t="s">
        <v>30</v>
      </c>
      <c r="H9" s="184" t="s">
        <v>30</v>
      </c>
      <c r="I9" s="178" t="s">
        <v>30</v>
      </c>
      <c r="J9" s="178" t="s">
        <v>30</v>
      </c>
      <c r="K9" s="178" t="s">
        <v>15</v>
      </c>
      <c r="L9" s="26" t="s">
        <v>15</v>
      </c>
    </row>
    <row r="10" spans="1:12" ht="24" customHeight="1">
      <c r="A10" s="100" t="s">
        <v>16</v>
      </c>
      <c r="B10" s="217">
        <v>19.6</v>
      </c>
      <c r="C10" s="8">
        <v>19.5</v>
      </c>
      <c r="D10" s="24">
        <v>25.5</v>
      </c>
      <c r="E10" s="60">
        <f>E26/15779*100000</f>
        <v>12.675074466062487</v>
      </c>
      <c r="F10" s="21">
        <f>F26/15894*100000</f>
        <v>12.58336479174531</v>
      </c>
      <c r="G10" s="178" t="s">
        <v>30</v>
      </c>
      <c r="H10" s="184" t="s">
        <v>30</v>
      </c>
      <c r="I10" s="178" t="s">
        <v>30</v>
      </c>
      <c r="J10" s="178" t="s">
        <v>30</v>
      </c>
      <c r="K10" s="178" t="s">
        <v>15</v>
      </c>
      <c r="L10" s="26" t="s">
        <v>15</v>
      </c>
    </row>
    <row r="11" spans="1:12" ht="24" customHeight="1">
      <c r="A11" s="100" t="s">
        <v>17</v>
      </c>
      <c r="B11" s="217">
        <v>27.9</v>
      </c>
      <c r="C11" s="8">
        <v>6.9</v>
      </c>
      <c r="D11" s="24">
        <v>20.5</v>
      </c>
      <c r="E11" s="60">
        <f>E27/14736*100000</f>
        <v>27.14440825190011</v>
      </c>
      <c r="F11" s="21">
        <f>F27/14875*100000</f>
        <v>33.61344537815126</v>
      </c>
      <c r="G11" s="178" t="s">
        <v>30</v>
      </c>
      <c r="H11" s="184" t="s">
        <v>30</v>
      </c>
      <c r="I11" s="178" t="s">
        <v>30</v>
      </c>
      <c r="J11" s="178" t="s">
        <v>30</v>
      </c>
      <c r="K11" s="178" t="s">
        <v>15</v>
      </c>
      <c r="L11" s="26" t="s">
        <v>15</v>
      </c>
    </row>
    <row r="12" spans="1:12" ht="24" customHeight="1">
      <c r="A12" s="113" t="s">
        <v>18</v>
      </c>
      <c r="B12" s="218">
        <v>20.3</v>
      </c>
      <c r="C12" s="27">
        <v>39.2</v>
      </c>
      <c r="D12" s="28">
        <v>0</v>
      </c>
      <c r="E12" s="61">
        <f>E28/5384*100000</f>
        <v>0</v>
      </c>
      <c r="F12" s="21">
        <f>F28/5399*100000</f>
        <v>18.521948508983144</v>
      </c>
      <c r="G12" s="21">
        <f>G28/5676*100000</f>
        <v>17.618040873854827</v>
      </c>
      <c r="H12" s="182">
        <f>H28/5676*100000</f>
        <v>0</v>
      </c>
      <c r="I12" s="21">
        <f>I28/6009*100000</f>
        <v>0</v>
      </c>
      <c r="J12" s="29">
        <f>J28/6108*100000</f>
        <v>0</v>
      </c>
      <c r="K12" s="29">
        <f>K28/6085*100000</f>
        <v>0</v>
      </c>
      <c r="L12" s="198">
        <f>L28/6114*100000</f>
        <v>32.71180896303566</v>
      </c>
    </row>
    <row r="13" spans="1:12" ht="24" customHeight="1">
      <c r="A13" s="214" t="s">
        <v>19</v>
      </c>
      <c r="B13" s="219">
        <v>29.1</v>
      </c>
      <c r="C13" s="30">
        <v>19.8</v>
      </c>
      <c r="D13" s="31">
        <v>18.9</v>
      </c>
      <c r="E13" s="9">
        <v>20.2</v>
      </c>
      <c r="F13" s="9">
        <v>16</v>
      </c>
      <c r="G13" s="9">
        <v>10.1</v>
      </c>
      <c r="H13" s="104">
        <f>H29/236935*100000</f>
        <v>10.129360373098107</v>
      </c>
      <c r="I13" s="9">
        <f>I29/237038*100000</f>
        <v>20.249917734709204</v>
      </c>
      <c r="J13" s="9">
        <f>J29/236842*100000</f>
        <v>10.555560246915665</v>
      </c>
      <c r="K13" s="9">
        <f>K29/235963*100000</f>
        <v>10.594881400897599</v>
      </c>
      <c r="L13" s="10">
        <f>L29/234785*100000</f>
        <v>13.203569222906063</v>
      </c>
    </row>
    <row r="14" spans="1:12" ht="24" customHeight="1">
      <c r="A14" s="214" t="s">
        <v>20</v>
      </c>
      <c r="B14" s="219">
        <v>23.4</v>
      </c>
      <c r="C14" s="30">
        <v>18.6</v>
      </c>
      <c r="D14" s="31">
        <v>15.5</v>
      </c>
      <c r="E14" s="9">
        <v>16.9</v>
      </c>
      <c r="F14" s="33">
        <v>23.3</v>
      </c>
      <c r="G14" s="33">
        <v>22.2</v>
      </c>
      <c r="H14" s="185">
        <f>H30/1173994*100000</f>
        <v>10.13633800513461</v>
      </c>
      <c r="I14" s="33">
        <f>I30/1170414*100000</f>
        <v>12.303338818571891</v>
      </c>
      <c r="J14" s="33">
        <f>J30/1170414*100000</f>
        <v>9.99646279008966</v>
      </c>
      <c r="K14" s="33">
        <f>K30/1166656*100000</f>
        <v>10.971528882549784</v>
      </c>
      <c r="L14" s="34">
        <f>L30/1164447*100000</f>
        <v>11.335852984292115</v>
      </c>
    </row>
    <row r="15" spans="1:12" ht="24" customHeight="1">
      <c r="A15" s="215" t="s">
        <v>21</v>
      </c>
      <c r="B15" s="219">
        <v>33.1</v>
      </c>
      <c r="C15" s="30">
        <v>28.5</v>
      </c>
      <c r="D15" s="31">
        <v>25.4</v>
      </c>
      <c r="E15" s="62">
        <v>23.3</v>
      </c>
      <c r="F15" s="9">
        <v>21.2</v>
      </c>
      <c r="G15" s="9">
        <v>18.8</v>
      </c>
      <c r="H15" s="104">
        <f>H31/127756*100</f>
        <v>17.201540436456998</v>
      </c>
      <c r="I15" s="9">
        <f>I31/127771*100</f>
        <v>16.15155238669182</v>
      </c>
      <c r="J15" s="9">
        <f>J31/127771*100</f>
        <v>15.669439857244601</v>
      </c>
      <c r="K15" s="9">
        <f>K31/127692*100</f>
        <v>14.859192431788992</v>
      </c>
      <c r="L15" s="10">
        <f>L31/126371*100</f>
        <v>14.166224845890277</v>
      </c>
    </row>
    <row r="16" spans="1:9" ht="14.25">
      <c r="A16" s="11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12" ht="17.25">
      <c r="A18" s="58" t="s">
        <v>85</v>
      </c>
      <c r="B18" s="2"/>
      <c r="C18" s="2"/>
      <c r="D18" s="11"/>
      <c r="E18" s="11"/>
      <c r="F18" s="2"/>
      <c r="H18" s="2"/>
      <c r="J18" s="13"/>
      <c r="K18" s="13"/>
      <c r="L18" s="13" t="s">
        <v>23</v>
      </c>
    </row>
    <row r="19" spans="1:12" ht="24" customHeight="1">
      <c r="A19" s="212" t="s">
        <v>1</v>
      </c>
      <c r="B19" s="206" t="s">
        <v>2</v>
      </c>
      <c r="C19" s="157" t="s">
        <v>3</v>
      </c>
      <c r="D19" s="158" t="s">
        <v>4</v>
      </c>
      <c r="E19" s="159" t="s">
        <v>5</v>
      </c>
      <c r="F19" s="159" t="s">
        <v>6</v>
      </c>
      <c r="G19" s="159" t="s">
        <v>7</v>
      </c>
      <c r="H19" s="163" t="s">
        <v>75</v>
      </c>
      <c r="I19" s="159" t="s">
        <v>78</v>
      </c>
      <c r="J19" s="159" t="s">
        <v>79</v>
      </c>
      <c r="K19" s="235" t="s">
        <v>80</v>
      </c>
      <c r="L19" s="202" t="s">
        <v>81</v>
      </c>
    </row>
    <row r="20" spans="1:12" ht="24" customHeight="1">
      <c r="A20" s="221" t="s">
        <v>8</v>
      </c>
      <c r="B20" s="207">
        <v>47</v>
      </c>
      <c r="C20" s="68">
        <v>22</v>
      </c>
      <c r="D20" s="69">
        <v>19</v>
      </c>
      <c r="E20" s="63">
        <v>24</v>
      </c>
      <c r="F20" s="39">
        <v>19</v>
      </c>
      <c r="G20" s="39">
        <v>11</v>
      </c>
      <c r="H20" s="186">
        <v>13</v>
      </c>
      <c r="I20" s="39">
        <v>27</v>
      </c>
      <c r="J20" s="39">
        <v>11</v>
      </c>
      <c r="K20" s="236">
        <v>9</v>
      </c>
      <c r="L20" s="203">
        <v>10</v>
      </c>
    </row>
    <row r="21" spans="1:12" ht="24" customHeight="1">
      <c r="A21" s="96" t="s">
        <v>9</v>
      </c>
      <c r="B21" s="208"/>
      <c r="C21" s="64"/>
      <c r="D21" s="70"/>
      <c r="E21" s="63"/>
      <c r="F21" s="39"/>
      <c r="G21" s="39">
        <f>7+2</f>
        <v>9</v>
      </c>
      <c r="H21" s="186">
        <v>9</v>
      </c>
      <c r="I21" s="39">
        <v>14</v>
      </c>
      <c r="J21" s="44">
        <v>8</v>
      </c>
      <c r="K21" s="44">
        <v>10</v>
      </c>
      <c r="L21" s="41">
        <v>11</v>
      </c>
    </row>
    <row r="22" spans="1:12" ht="24" customHeight="1">
      <c r="A22" s="100" t="s">
        <v>10</v>
      </c>
      <c r="B22" s="209">
        <v>12</v>
      </c>
      <c r="C22" s="65">
        <v>11</v>
      </c>
      <c r="D22" s="71">
        <v>14</v>
      </c>
      <c r="E22" s="66">
        <v>14</v>
      </c>
      <c r="F22" s="44">
        <v>11</v>
      </c>
      <c r="G22" s="177" t="s">
        <v>11</v>
      </c>
      <c r="H22" s="183" t="s">
        <v>11</v>
      </c>
      <c r="I22" s="177" t="s">
        <v>11</v>
      </c>
      <c r="J22" s="178" t="s">
        <v>11</v>
      </c>
      <c r="K22" s="178" t="s">
        <v>11</v>
      </c>
      <c r="L22" s="26" t="s">
        <v>11</v>
      </c>
    </row>
    <row r="23" spans="1:12" ht="24" customHeight="1">
      <c r="A23" s="100" t="s">
        <v>12</v>
      </c>
      <c r="B23" s="209">
        <v>1</v>
      </c>
      <c r="C23" s="65">
        <v>6</v>
      </c>
      <c r="D23" s="71">
        <v>3</v>
      </c>
      <c r="E23" s="66">
        <v>1</v>
      </c>
      <c r="F23" s="44">
        <v>0</v>
      </c>
      <c r="G23" s="178" t="s">
        <v>11</v>
      </c>
      <c r="H23" s="184" t="s">
        <v>11</v>
      </c>
      <c r="I23" s="178" t="s">
        <v>11</v>
      </c>
      <c r="J23" s="178" t="s">
        <v>11</v>
      </c>
      <c r="K23" s="178" t="s">
        <v>11</v>
      </c>
      <c r="L23" s="26" t="s">
        <v>11</v>
      </c>
    </row>
    <row r="24" spans="1:12" ht="24" customHeight="1">
      <c r="A24" s="100" t="s">
        <v>13</v>
      </c>
      <c r="B24" s="209"/>
      <c r="C24" s="65"/>
      <c r="D24" s="71"/>
      <c r="E24" s="66"/>
      <c r="F24" s="44"/>
      <c r="G24" s="44">
        <v>3</v>
      </c>
      <c r="H24" s="187">
        <v>2</v>
      </c>
      <c r="I24" s="44">
        <v>7</v>
      </c>
      <c r="J24" s="44">
        <v>6</v>
      </c>
      <c r="K24" s="44">
        <v>6</v>
      </c>
      <c r="L24" s="41">
        <v>8</v>
      </c>
    </row>
    <row r="25" spans="1:12" ht="24" customHeight="1">
      <c r="A25" s="100" t="s">
        <v>14</v>
      </c>
      <c r="B25" s="209">
        <v>1</v>
      </c>
      <c r="C25" s="65">
        <v>2</v>
      </c>
      <c r="D25" s="71">
        <v>2</v>
      </c>
      <c r="E25" s="66">
        <v>3</v>
      </c>
      <c r="F25" s="44">
        <v>0</v>
      </c>
      <c r="G25" s="178" t="s">
        <v>15</v>
      </c>
      <c r="H25" s="184" t="s">
        <v>15</v>
      </c>
      <c r="I25" s="178" t="s">
        <v>15</v>
      </c>
      <c r="J25" s="178" t="s">
        <v>15</v>
      </c>
      <c r="K25" s="178" t="s">
        <v>15</v>
      </c>
      <c r="L25" s="26" t="s">
        <v>15</v>
      </c>
    </row>
    <row r="26" spans="1:12" ht="24" customHeight="1">
      <c r="A26" s="100" t="s">
        <v>16</v>
      </c>
      <c r="B26" s="209">
        <v>3</v>
      </c>
      <c r="C26" s="65">
        <v>3</v>
      </c>
      <c r="D26" s="71">
        <v>4</v>
      </c>
      <c r="E26" s="66">
        <v>2</v>
      </c>
      <c r="F26" s="44">
        <v>2</v>
      </c>
      <c r="G26" s="178" t="s">
        <v>15</v>
      </c>
      <c r="H26" s="184" t="s">
        <v>15</v>
      </c>
      <c r="I26" s="178" t="s">
        <v>15</v>
      </c>
      <c r="J26" s="178" t="s">
        <v>15</v>
      </c>
      <c r="K26" s="178" t="s">
        <v>15</v>
      </c>
      <c r="L26" s="26" t="s">
        <v>15</v>
      </c>
    </row>
    <row r="27" spans="1:12" ht="24" customHeight="1">
      <c r="A27" s="100" t="s">
        <v>17</v>
      </c>
      <c r="B27" s="209">
        <v>4</v>
      </c>
      <c r="C27" s="65">
        <v>1</v>
      </c>
      <c r="D27" s="71">
        <v>3</v>
      </c>
      <c r="E27" s="66">
        <v>4</v>
      </c>
      <c r="F27" s="44">
        <v>5</v>
      </c>
      <c r="G27" s="178" t="s">
        <v>15</v>
      </c>
      <c r="H27" s="184" t="s">
        <v>15</v>
      </c>
      <c r="I27" s="178" t="s">
        <v>15</v>
      </c>
      <c r="J27" s="178" t="s">
        <v>15</v>
      </c>
      <c r="K27" s="178" t="s">
        <v>15</v>
      </c>
      <c r="L27" s="26" t="s">
        <v>15</v>
      </c>
    </row>
    <row r="28" spans="1:12" ht="24" customHeight="1">
      <c r="A28" s="113" t="s">
        <v>18</v>
      </c>
      <c r="B28" s="210">
        <v>1</v>
      </c>
      <c r="C28" s="72">
        <v>2</v>
      </c>
      <c r="D28" s="73">
        <v>0</v>
      </c>
      <c r="E28" s="67">
        <v>0</v>
      </c>
      <c r="F28" s="48">
        <v>1</v>
      </c>
      <c r="G28" s="48">
        <v>1</v>
      </c>
      <c r="H28" s="188">
        <v>0</v>
      </c>
      <c r="I28" s="48">
        <v>0</v>
      </c>
      <c r="J28" s="179">
        <v>0</v>
      </c>
      <c r="K28" s="179">
        <v>0</v>
      </c>
      <c r="L28" s="87">
        <v>2</v>
      </c>
    </row>
    <row r="29" spans="1:12" ht="24" customHeight="1">
      <c r="A29" s="214" t="s">
        <v>24</v>
      </c>
      <c r="B29" s="211">
        <v>69</v>
      </c>
      <c r="C29" s="51">
        <v>47</v>
      </c>
      <c r="D29" s="54">
        <f aca="true" t="shared" si="0" ref="D29:L29">SUM(D20:D28)</f>
        <v>45</v>
      </c>
      <c r="E29" s="54">
        <f t="shared" si="0"/>
        <v>48</v>
      </c>
      <c r="F29" s="54">
        <f t="shared" si="0"/>
        <v>38</v>
      </c>
      <c r="G29" s="50">
        <f t="shared" si="0"/>
        <v>24</v>
      </c>
      <c r="H29" s="50">
        <f t="shared" si="0"/>
        <v>24</v>
      </c>
      <c r="I29" s="54">
        <f t="shared" si="0"/>
        <v>48</v>
      </c>
      <c r="J29" s="54">
        <f t="shared" si="0"/>
        <v>25</v>
      </c>
      <c r="K29" s="54">
        <f t="shared" si="0"/>
        <v>25</v>
      </c>
      <c r="L29" s="55">
        <f t="shared" si="0"/>
        <v>31</v>
      </c>
    </row>
    <row r="30" spans="1:12" ht="24" customHeight="1">
      <c r="A30" s="214" t="s">
        <v>20</v>
      </c>
      <c r="B30" s="211">
        <v>276</v>
      </c>
      <c r="C30" s="51">
        <v>219</v>
      </c>
      <c r="D30" s="52">
        <v>183</v>
      </c>
      <c r="E30" s="53">
        <v>200</v>
      </c>
      <c r="F30" s="54">
        <v>171</v>
      </c>
      <c r="G30" s="54">
        <v>134</v>
      </c>
      <c r="H30" s="190">
        <v>119</v>
      </c>
      <c r="I30" s="54">
        <v>144</v>
      </c>
      <c r="J30" s="54">
        <v>117</v>
      </c>
      <c r="K30" s="237">
        <v>128</v>
      </c>
      <c r="L30" s="204">
        <v>132</v>
      </c>
    </row>
    <row r="31" spans="1:12" ht="24" customHeight="1">
      <c r="A31" s="215" t="s">
        <v>21</v>
      </c>
      <c r="B31" s="211">
        <v>41971</v>
      </c>
      <c r="C31" s="51">
        <v>36288</v>
      </c>
      <c r="D31" s="52">
        <v>32396</v>
      </c>
      <c r="E31" s="56">
        <v>29717</v>
      </c>
      <c r="F31" s="57">
        <v>26945</v>
      </c>
      <c r="G31" s="57">
        <v>23969</v>
      </c>
      <c r="H31" s="191">
        <v>21976</v>
      </c>
      <c r="I31" s="57">
        <v>20637</v>
      </c>
      <c r="J31" s="57">
        <v>20021</v>
      </c>
      <c r="K31" s="54">
        <v>18974</v>
      </c>
      <c r="L31" s="55">
        <v>17902</v>
      </c>
    </row>
    <row r="32" spans="1:9" ht="14.25">
      <c r="A32" s="11"/>
      <c r="B32" s="2"/>
      <c r="C32" s="2"/>
      <c r="D32" s="2"/>
      <c r="E32" s="2"/>
      <c r="F32" s="2"/>
      <c r="G32" s="2"/>
      <c r="H32" s="2"/>
      <c r="I32" s="2"/>
    </row>
    <row r="33" spans="1:9" ht="14.25">
      <c r="A33" s="18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</row>
    <row r="34" spans="1:9" ht="14.25">
      <c r="A34" s="18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scaleWithDoc="0" alignWithMargins="0">
    <oddFooter>&amp;R48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workbookViewId="0" topLeftCell="A30">
      <selection activeCell="G41" sqref="G41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11" width="8.875" style="0" customWidth="1"/>
    <col min="12" max="12" width="9.75390625" style="0" bestFit="1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12" ht="17.25">
      <c r="A2" s="58" t="s">
        <v>86</v>
      </c>
      <c r="B2" s="58"/>
      <c r="C2" s="12"/>
      <c r="D2" s="74"/>
      <c r="E2" s="74"/>
      <c r="F2" s="2"/>
      <c r="H2" s="12"/>
      <c r="J2" s="201"/>
      <c r="K2" s="201"/>
      <c r="L2" s="201" t="s">
        <v>73</v>
      </c>
    </row>
    <row r="3" spans="1:12" ht="23.25" customHeight="1">
      <c r="A3" s="220" t="s">
        <v>1</v>
      </c>
      <c r="B3" s="206" t="s">
        <v>2</v>
      </c>
      <c r="C3" s="157" t="s">
        <v>3</v>
      </c>
      <c r="D3" s="158" t="s">
        <v>4</v>
      </c>
      <c r="E3" s="159" t="s">
        <v>5</v>
      </c>
      <c r="F3" s="159" t="s">
        <v>6</v>
      </c>
      <c r="G3" s="159" t="s">
        <v>7</v>
      </c>
      <c r="H3" s="163" t="s">
        <v>75</v>
      </c>
      <c r="I3" s="159" t="s">
        <v>78</v>
      </c>
      <c r="J3" s="159" t="s">
        <v>79</v>
      </c>
      <c r="K3" s="159" t="s">
        <v>80</v>
      </c>
      <c r="L3" s="160" t="s">
        <v>81</v>
      </c>
    </row>
    <row r="4" spans="1:12" ht="23.25" customHeight="1">
      <c r="A4" s="221" t="s">
        <v>8</v>
      </c>
      <c r="B4" s="216">
        <v>23.9</v>
      </c>
      <c r="C4" s="19">
        <v>8.2</v>
      </c>
      <c r="D4" s="75">
        <v>11.9</v>
      </c>
      <c r="E4" s="59">
        <f>E20/108844*100000</f>
        <v>15.618683620594611</v>
      </c>
      <c r="F4" s="21">
        <f>F20/108893*100000</f>
        <v>14.693322803118656</v>
      </c>
      <c r="G4" s="21">
        <f>G20/109074*100000</f>
        <v>7.334470176210646</v>
      </c>
      <c r="H4" s="182">
        <f>H20/109074*100000</f>
        <v>7.334470176210646</v>
      </c>
      <c r="I4" s="21">
        <f>I20/109205*100000</f>
        <v>15.56705279062314</v>
      </c>
      <c r="J4" s="205">
        <f>J20/109239*100000</f>
        <v>8.238815807541261</v>
      </c>
      <c r="K4" s="21">
        <f>K20/108779*100000</f>
        <v>6.435065591704281</v>
      </c>
      <c r="L4" s="22">
        <f>L20/108114*100000</f>
        <v>4.624747951236658</v>
      </c>
    </row>
    <row r="5" spans="1:12" ht="23.25" customHeight="1">
      <c r="A5" s="96" t="s">
        <v>9</v>
      </c>
      <c r="B5" s="229"/>
      <c r="C5" s="7"/>
      <c r="D5" s="76"/>
      <c r="E5" s="59"/>
      <c r="F5" s="21"/>
      <c r="G5" s="21">
        <f>G21/74983*100000</f>
        <v>5.334542496299162</v>
      </c>
      <c r="H5" s="182">
        <f>H21/74983*100000</f>
        <v>6.668178120373951</v>
      </c>
      <c r="I5" s="21">
        <f>I21/73844*100000</f>
        <v>14.89626780781106</v>
      </c>
      <c r="J5" s="25">
        <f>J21/73214*100000</f>
        <v>4.097576966154014</v>
      </c>
      <c r="K5" s="25">
        <f>K21/72635*100000</f>
        <v>8.260480484614854</v>
      </c>
      <c r="L5" s="197">
        <f>L21/71957*100000</f>
        <v>12.507469738871826</v>
      </c>
    </row>
    <row r="6" spans="1:12" ht="23.25" customHeight="1">
      <c r="A6" s="100" t="s">
        <v>10</v>
      </c>
      <c r="B6" s="217">
        <v>8.8</v>
      </c>
      <c r="C6" s="8">
        <v>10.2</v>
      </c>
      <c r="D6" s="77">
        <v>11.8</v>
      </c>
      <c r="E6" s="60">
        <f>E22/67243*100000</f>
        <v>13.384292788840474</v>
      </c>
      <c r="F6" s="21">
        <f>F22/66891*100000</f>
        <v>11.9597554230016</v>
      </c>
      <c r="G6" s="177" t="s">
        <v>11</v>
      </c>
      <c r="H6" s="183" t="s">
        <v>11</v>
      </c>
      <c r="I6" s="177" t="s">
        <v>29</v>
      </c>
      <c r="J6" s="178" t="s">
        <v>29</v>
      </c>
      <c r="K6" s="178" t="s">
        <v>11</v>
      </c>
      <c r="L6" s="26" t="s">
        <v>11</v>
      </c>
    </row>
    <row r="7" spans="1:12" ht="23.25" customHeight="1">
      <c r="A7" s="100" t="s">
        <v>12</v>
      </c>
      <c r="B7" s="217">
        <v>9.8</v>
      </c>
      <c r="C7" s="8">
        <v>39.7</v>
      </c>
      <c r="D7" s="77">
        <v>30.26</v>
      </c>
      <c r="E7" s="60">
        <f>E23/9874*100000</f>
        <v>10.1276078590237</v>
      </c>
      <c r="F7" s="21">
        <f>F23/9770*100000</f>
        <v>0</v>
      </c>
      <c r="G7" s="178" t="s">
        <v>11</v>
      </c>
      <c r="H7" s="184" t="s">
        <v>11</v>
      </c>
      <c r="I7" s="178" t="s">
        <v>29</v>
      </c>
      <c r="J7" s="178" t="s">
        <v>29</v>
      </c>
      <c r="K7" s="178" t="s">
        <v>11</v>
      </c>
      <c r="L7" s="26" t="s">
        <v>11</v>
      </c>
    </row>
    <row r="8" spans="1:12" ht="23.25" customHeight="1">
      <c r="A8" s="100" t="s">
        <v>13</v>
      </c>
      <c r="B8" s="217"/>
      <c r="C8" s="8"/>
      <c r="D8" s="77"/>
      <c r="E8" s="60"/>
      <c r="F8" s="21"/>
      <c r="G8" s="21">
        <f>G24/47202*100000</f>
        <v>4.237108597093344</v>
      </c>
      <c r="H8" s="182">
        <f>H24/47202*100000</f>
        <v>4.237108597093344</v>
      </c>
      <c r="I8" s="21">
        <f>I24/47980*100000</f>
        <v>6.2526052521884115</v>
      </c>
      <c r="J8" s="25">
        <f>J24/48281*100000</f>
        <v>4.142416271411114</v>
      </c>
      <c r="K8" s="25">
        <f>K24/48464*100000</f>
        <v>10.31693628260152</v>
      </c>
      <c r="L8" s="197">
        <f>L24/48600*100000</f>
        <v>12.345679012345679</v>
      </c>
    </row>
    <row r="9" spans="1:12" ht="23.25" customHeight="1">
      <c r="A9" s="96" t="s">
        <v>14</v>
      </c>
      <c r="B9" s="217">
        <v>0</v>
      </c>
      <c r="C9" s="8">
        <v>12.7</v>
      </c>
      <c r="D9" s="77">
        <v>6.291</v>
      </c>
      <c r="E9" s="60">
        <f>E25/15901*100000</f>
        <v>6.2889126470033325</v>
      </c>
      <c r="F9" s="21">
        <f>F25/15845*100000</f>
        <v>0</v>
      </c>
      <c r="G9" s="178" t="s">
        <v>15</v>
      </c>
      <c r="H9" s="184" t="s">
        <v>15</v>
      </c>
      <c r="I9" s="178" t="s">
        <v>30</v>
      </c>
      <c r="J9" s="178" t="s">
        <v>30</v>
      </c>
      <c r="K9" s="178" t="s">
        <v>15</v>
      </c>
      <c r="L9" s="26" t="s">
        <v>15</v>
      </c>
    </row>
    <row r="10" spans="1:12" ht="23.25" customHeight="1">
      <c r="A10" s="96" t="s">
        <v>16</v>
      </c>
      <c r="B10" s="217">
        <v>19.6</v>
      </c>
      <c r="C10" s="8">
        <v>13</v>
      </c>
      <c r="D10" s="77">
        <v>25.54</v>
      </c>
      <c r="E10" s="60">
        <f>E26/15779*100000</f>
        <v>12.675074466062487</v>
      </c>
      <c r="F10" s="21">
        <f>F26/15894*100000</f>
        <v>6.291682395872655</v>
      </c>
      <c r="G10" s="178" t="s">
        <v>15</v>
      </c>
      <c r="H10" s="184" t="s">
        <v>15</v>
      </c>
      <c r="I10" s="178" t="s">
        <v>30</v>
      </c>
      <c r="J10" s="178" t="s">
        <v>30</v>
      </c>
      <c r="K10" s="178" t="s">
        <v>15</v>
      </c>
      <c r="L10" s="26" t="s">
        <v>15</v>
      </c>
    </row>
    <row r="11" spans="1:12" ht="23.25" customHeight="1">
      <c r="A11" s="96" t="s">
        <v>17</v>
      </c>
      <c r="B11" s="217">
        <v>20.9</v>
      </c>
      <c r="C11" s="8">
        <v>6.9</v>
      </c>
      <c r="D11" s="77">
        <v>20.51</v>
      </c>
      <c r="E11" s="60">
        <f>E27/14736*100000</f>
        <v>13.572204125950055</v>
      </c>
      <c r="F11" s="21">
        <f>F27/14875*100000</f>
        <v>13.445378151260504</v>
      </c>
      <c r="G11" s="178" t="s">
        <v>15</v>
      </c>
      <c r="H11" s="184" t="s">
        <v>15</v>
      </c>
      <c r="I11" s="178" t="s">
        <v>30</v>
      </c>
      <c r="J11" s="178" t="s">
        <v>30</v>
      </c>
      <c r="K11" s="178" t="s">
        <v>15</v>
      </c>
      <c r="L11" s="26" t="s">
        <v>15</v>
      </c>
    </row>
    <row r="12" spans="1:12" ht="23.25" customHeight="1">
      <c r="A12" s="101" t="s">
        <v>18</v>
      </c>
      <c r="B12" s="218">
        <v>0</v>
      </c>
      <c r="C12" s="27">
        <v>0</v>
      </c>
      <c r="D12" s="78">
        <v>0</v>
      </c>
      <c r="E12" s="61">
        <f>E28/5384*100000</f>
        <v>0</v>
      </c>
      <c r="F12" s="21">
        <f>F28/5399*100000</f>
        <v>18.521948508983144</v>
      </c>
      <c r="G12" s="21">
        <f>G28/5676*100000</f>
        <v>17.618040873854827</v>
      </c>
      <c r="H12" s="182">
        <f>H28/5676*100000</f>
        <v>0</v>
      </c>
      <c r="I12" s="21">
        <f>I28/6009*100000</f>
        <v>0</v>
      </c>
      <c r="J12" s="29">
        <f>J28/6108*100000</f>
        <v>0</v>
      </c>
      <c r="K12" s="29">
        <f>K28/6085*100000</f>
        <v>0</v>
      </c>
      <c r="L12" s="198">
        <f>L28/6114*100000</f>
        <v>16.35590448151783</v>
      </c>
    </row>
    <row r="13" spans="1:12" ht="23.25" customHeight="1">
      <c r="A13" s="222" t="s">
        <v>19</v>
      </c>
      <c r="B13" s="219">
        <v>16.4</v>
      </c>
      <c r="C13" s="30">
        <v>10.5</v>
      </c>
      <c r="D13" s="79">
        <v>13.5</v>
      </c>
      <c r="E13" s="9">
        <f>E29/237761*100000</f>
        <v>13.45889359482842</v>
      </c>
      <c r="F13" s="9">
        <f>F29/237567*100000</f>
        <v>11.786148749615897</v>
      </c>
      <c r="G13" s="9">
        <f>G29/236935*100000</f>
        <v>6.330850233186317</v>
      </c>
      <c r="H13" s="104">
        <f>H29/236935*100000</f>
        <v>6.330850233186317</v>
      </c>
      <c r="I13" s="9">
        <f>I29/237038*100000</f>
        <v>13.078071870333027</v>
      </c>
      <c r="J13" s="9">
        <f>J29/236842*100000</f>
        <v>5.911113738272772</v>
      </c>
      <c r="K13" s="9">
        <f>K29/235963*100000</f>
        <v>7.628314608646271</v>
      </c>
      <c r="L13" s="10">
        <f>L29/234785*100000</f>
        <v>8.944353344549269</v>
      </c>
    </row>
    <row r="14" spans="1:12" ht="23.25" customHeight="1">
      <c r="A14" s="222" t="s">
        <v>20</v>
      </c>
      <c r="B14" s="219">
        <v>13.5</v>
      </c>
      <c r="C14" s="30">
        <v>10.4</v>
      </c>
      <c r="D14" s="79">
        <v>10.2</v>
      </c>
      <c r="E14" s="9">
        <f>E30/1180*100</f>
        <v>10.338983050847457</v>
      </c>
      <c r="F14" s="33">
        <f>F30/1179*100</f>
        <v>10.178117048346055</v>
      </c>
      <c r="G14" s="33">
        <f>G30/1173994*100000</f>
        <v>8.60311040771929</v>
      </c>
      <c r="H14" s="185">
        <f>H30/1173994*100000</f>
        <v>6.7291655664339</v>
      </c>
      <c r="I14" s="33">
        <f>I30/1170414*100000</f>
        <v>8.202225879047926</v>
      </c>
      <c r="J14" s="33">
        <f>J30/1170414*100000</f>
        <v>6.322549115099443</v>
      </c>
      <c r="K14" s="33">
        <f>K30/1166656*100000</f>
        <v>8.142931592517417</v>
      </c>
      <c r="L14" s="34">
        <f>L30/1164447*100000</f>
        <v>7.38547997461456</v>
      </c>
    </row>
    <row r="15" spans="1:12" ht="23.25" customHeight="1">
      <c r="A15" s="223" t="s">
        <v>21</v>
      </c>
      <c r="B15" s="219">
        <v>17.7</v>
      </c>
      <c r="C15" s="30">
        <v>15.7</v>
      </c>
      <c r="D15" s="79">
        <v>14.4</v>
      </c>
      <c r="E15" s="62">
        <f>E31/127619*100</f>
        <v>13.568512525564374</v>
      </c>
      <c r="F15" s="9">
        <f>F31/127687*100</f>
        <v>12.346597539295308</v>
      </c>
      <c r="G15" s="9">
        <f>G31/127756*100</f>
        <v>11.05075299790225</v>
      </c>
      <c r="H15" s="104">
        <f>H31/127756*100</f>
        <v>10.174081843514198</v>
      </c>
      <c r="I15" s="9">
        <f>I31/127771*100</f>
        <v>10.3239389219776</v>
      </c>
      <c r="J15" s="9">
        <f>J31/127771*100</f>
        <v>9.979572829515304</v>
      </c>
      <c r="K15" s="9">
        <f>K31/127692*100</f>
        <v>9.564420637158163</v>
      </c>
      <c r="L15" s="10">
        <f>L31/126371*100</f>
        <v>9.206226112003545</v>
      </c>
    </row>
    <row r="16" spans="1:9" ht="14.25">
      <c r="A16" s="12"/>
      <c r="B16" s="1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12" ht="17.25">
      <c r="A18" s="58" t="s">
        <v>87</v>
      </c>
      <c r="B18" s="2"/>
      <c r="C18" s="2"/>
      <c r="D18" s="11"/>
      <c r="E18" s="11"/>
      <c r="F18" s="2"/>
      <c r="H18" s="2"/>
      <c r="J18" s="13"/>
      <c r="K18" s="13"/>
      <c r="L18" s="13" t="s">
        <v>23</v>
      </c>
    </row>
    <row r="19" spans="1:12" ht="23.25" customHeight="1">
      <c r="A19" s="212" t="s">
        <v>1</v>
      </c>
      <c r="B19" s="206" t="s">
        <v>2</v>
      </c>
      <c r="C19" s="157" t="s">
        <v>3</v>
      </c>
      <c r="D19" s="158" t="s">
        <v>4</v>
      </c>
      <c r="E19" s="159" t="s">
        <v>5</v>
      </c>
      <c r="F19" s="159" t="s">
        <v>6</v>
      </c>
      <c r="G19" s="159" t="s">
        <v>7</v>
      </c>
      <c r="H19" s="163" t="s">
        <v>75</v>
      </c>
      <c r="I19" s="159" t="s">
        <v>78</v>
      </c>
      <c r="J19" s="159" t="s">
        <v>79</v>
      </c>
      <c r="K19" s="235" t="s">
        <v>80</v>
      </c>
      <c r="L19" s="202" t="s">
        <v>81</v>
      </c>
    </row>
    <row r="20" spans="1:12" ht="24" customHeight="1">
      <c r="A20" s="221" t="s">
        <v>8</v>
      </c>
      <c r="B20" s="207">
        <v>26</v>
      </c>
      <c r="C20" s="68">
        <v>9</v>
      </c>
      <c r="D20" s="69">
        <v>13</v>
      </c>
      <c r="E20" s="80">
        <v>17</v>
      </c>
      <c r="F20" s="39">
        <v>16</v>
      </c>
      <c r="G20" s="39">
        <v>8</v>
      </c>
      <c r="H20" s="186">
        <v>8</v>
      </c>
      <c r="I20" s="39">
        <v>17</v>
      </c>
      <c r="J20" s="39">
        <v>9</v>
      </c>
      <c r="K20" s="236">
        <v>7</v>
      </c>
      <c r="L20" s="203">
        <v>5</v>
      </c>
    </row>
    <row r="21" spans="1:12" ht="24" customHeight="1">
      <c r="A21" s="96" t="s">
        <v>9</v>
      </c>
      <c r="B21" s="208"/>
      <c r="C21" s="64"/>
      <c r="D21" s="70"/>
      <c r="E21" s="80"/>
      <c r="F21" s="39"/>
      <c r="G21" s="39">
        <f>2+2</f>
        <v>4</v>
      </c>
      <c r="H21" s="186">
        <v>5</v>
      </c>
      <c r="I21" s="39">
        <v>11</v>
      </c>
      <c r="J21" s="44">
        <v>3</v>
      </c>
      <c r="K21" s="44">
        <v>6</v>
      </c>
      <c r="L21" s="41">
        <v>9</v>
      </c>
    </row>
    <row r="22" spans="1:12" ht="24" customHeight="1">
      <c r="A22" s="100" t="s">
        <v>10</v>
      </c>
      <c r="B22" s="209">
        <v>6</v>
      </c>
      <c r="C22" s="65">
        <v>7</v>
      </c>
      <c r="D22" s="71">
        <v>8</v>
      </c>
      <c r="E22" s="66">
        <v>9</v>
      </c>
      <c r="F22" s="44">
        <v>8</v>
      </c>
      <c r="G22" s="177" t="s">
        <v>11</v>
      </c>
      <c r="H22" s="183" t="s">
        <v>11</v>
      </c>
      <c r="I22" s="177" t="s">
        <v>11</v>
      </c>
      <c r="J22" s="178" t="s">
        <v>11</v>
      </c>
      <c r="K22" s="178" t="s">
        <v>11</v>
      </c>
      <c r="L22" s="26" t="s">
        <v>11</v>
      </c>
    </row>
    <row r="23" spans="1:12" ht="24" customHeight="1">
      <c r="A23" s="100" t="s">
        <v>12</v>
      </c>
      <c r="B23" s="209">
        <v>1</v>
      </c>
      <c r="C23" s="65">
        <v>4</v>
      </c>
      <c r="D23" s="71">
        <v>3</v>
      </c>
      <c r="E23" s="66">
        <v>1</v>
      </c>
      <c r="F23" s="44">
        <v>0</v>
      </c>
      <c r="G23" s="178" t="s">
        <v>11</v>
      </c>
      <c r="H23" s="184" t="s">
        <v>11</v>
      </c>
      <c r="I23" s="178" t="s">
        <v>11</v>
      </c>
      <c r="J23" s="178" t="s">
        <v>11</v>
      </c>
      <c r="K23" s="178" t="s">
        <v>11</v>
      </c>
      <c r="L23" s="26" t="s">
        <v>11</v>
      </c>
    </row>
    <row r="24" spans="1:12" ht="24" customHeight="1">
      <c r="A24" s="100" t="s">
        <v>13</v>
      </c>
      <c r="B24" s="209"/>
      <c r="C24" s="65"/>
      <c r="D24" s="71"/>
      <c r="E24" s="66"/>
      <c r="F24" s="44"/>
      <c r="G24" s="44">
        <v>2</v>
      </c>
      <c r="H24" s="187">
        <v>2</v>
      </c>
      <c r="I24" s="44">
        <v>3</v>
      </c>
      <c r="J24" s="44">
        <v>2</v>
      </c>
      <c r="K24" s="44">
        <v>5</v>
      </c>
      <c r="L24" s="41">
        <v>6</v>
      </c>
    </row>
    <row r="25" spans="1:12" ht="24" customHeight="1">
      <c r="A25" s="100" t="s">
        <v>14</v>
      </c>
      <c r="B25" s="209">
        <v>0</v>
      </c>
      <c r="C25" s="65">
        <v>2</v>
      </c>
      <c r="D25" s="71">
        <v>1</v>
      </c>
      <c r="E25" s="66">
        <v>1</v>
      </c>
      <c r="F25" s="44">
        <v>0</v>
      </c>
      <c r="G25" s="178" t="s">
        <v>15</v>
      </c>
      <c r="H25" s="184" t="s">
        <v>15</v>
      </c>
      <c r="I25" s="178" t="s">
        <v>15</v>
      </c>
      <c r="J25" s="178" t="s">
        <v>15</v>
      </c>
      <c r="K25" s="178" t="s">
        <v>15</v>
      </c>
      <c r="L25" s="26" t="s">
        <v>15</v>
      </c>
    </row>
    <row r="26" spans="1:12" ht="24" customHeight="1">
      <c r="A26" s="100" t="s">
        <v>16</v>
      </c>
      <c r="B26" s="209">
        <v>3</v>
      </c>
      <c r="C26" s="65">
        <v>2</v>
      </c>
      <c r="D26" s="71">
        <v>4</v>
      </c>
      <c r="E26" s="66">
        <v>2</v>
      </c>
      <c r="F26" s="44">
        <v>1</v>
      </c>
      <c r="G26" s="178" t="s">
        <v>15</v>
      </c>
      <c r="H26" s="184" t="s">
        <v>15</v>
      </c>
      <c r="I26" s="178" t="s">
        <v>15</v>
      </c>
      <c r="J26" s="178" t="s">
        <v>15</v>
      </c>
      <c r="K26" s="178" t="s">
        <v>15</v>
      </c>
      <c r="L26" s="26" t="s">
        <v>15</v>
      </c>
    </row>
    <row r="27" spans="1:12" ht="24" customHeight="1">
      <c r="A27" s="100" t="s">
        <v>17</v>
      </c>
      <c r="B27" s="209">
        <v>3</v>
      </c>
      <c r="C27" s="65">
        <v>1</v>
      </c>
      <c r="D27" s="71">
        <v>3</v>
      </c>
      <c r="E27" s="66">
        <v>2</v>
      </c>
      <c r="F27" s="44">
        <v>2</v>
      </c>
      <c r="G27" s="178" t="s">
        <v>15</v>
      </c>
      <c r="H27" s="184" t="s">
        <v>15</v>
      </c>
      <c r="I27" s="178" t="s">
        <v>15</v>
      </c>
      <c r="J27" s="178" t="s">
        <v>15</v>
      </c>
      <c r="K27" s="178" t="s">
        <v>15</v>
      </c>
      <c r="L27" s="26" t="s">
        <v>15</v>
      </c>
    </row>
    <row r="28" spans="1:12" ht="24" customHeight="1">
      <c r="A28" s="113" t="s">
        <v>18</v>
      </c>
      <c r="B28" s="210">
        <v>0</v>
      </c>
      <c r="C28" s="72">
        <v>0</v>
      </c>
      <c r="D28" s="73">
        <v>0</v>
      </c>
      <c r="E28" s="67">
        <v>0</v>
      </c>
      <c r="F28" s="48">
        <v>1</v>
      </c>
      <c r="G28" s="48">
        <v>1</v>
      </c>
      <c r="H28" s="188">
        <v>0</v>
      </c>
      <c r="I28" s="48">
        <v>0</v>
      </c>
      <c r="J28" s="179">
        <v>0</v>
      </c>
      <c r="K28" s="179">
        <v>0</v>
      </c>
      <c r="L28" s="87">
        <v>1</v>
      </c>
    </row>
    <row r="29" spans="1:12" ht="24" customHeight="1">
      <c r="A29" s="214" t="s">
        <v>24</v>
      </c>
      <c r="B29" s="211">
        <v>39</v>
      </c>
      <c r="C29" s="51">
        <v>25</v>
      </c>
      <c r="D29" s="52">
        <f>SUM(D20:D28)</f>
        <v>32</v>
      </c>
      <c r="E29" s="53">
        <f aca="true" t="shared" si="0" ref="E29:L29">SUM(E20:E28)</f>
        <v>32</v>
      </c>
      <c r="F29" s="57">
        <f t="shared" si="0"/>
        <v>28</v>
      </c>
      <c r="G29" s="50">
        <f t="shared" si="0"/>
        <v>15</v>
      </c>
      <c r="H29" s="189">
        <f t="shared" si="0"/>
        <v>15</v>
      </c>
      <c r="I29" s="54">
        <f t="shared" si="0"/>
        <v>31</v>
      </c>
      <c r="J29" s="54">
        <f t="shared" si="0"/>
        <v>14</v>
      </c>
      <c r="K29" s="237">
        <f t="shared" si="0"/>
        <v>18</v>
      </c>
      <c r="L29" s="55">
        <f t="shared" si="0"/>
        <v>21</v>
      </c>
    </row>
    <row r="30" spans="1:12" ht="24" customHeight="1">
      <c r="A30" s="214" t="s">
        <v>20</v>
      </c>
      <c r="B30" s="211">
        <v>159</v>
      </c>
      <c r="C30" s="51">
        <v>123</v>
      </c>
      <c r="D30" s="52">
        <v>121</v>
      </c>
      <c r="E30" s="53">
        <v>122</v>
      </c>
      <c r="F30" s="54">
        <v>120</v>
      </c>
      <c r="G30" s="54">
        <v>101</v>
      </c>
      <c r="H30" s="190">
        <v>79</v>
      </c>
      <c r="I30" s="54">
        <v>96</v>
      </c>
      <c r="J30" s="54">
        <v>74</v>
      </c>
      <c r="K30" s="237">
        <v>95</v>
      </c>
      <c r="L30" s="204">
        <v>86</v>
      </c>
    </row>
    <row r="31" spans="1:12" ht="24" customHeight="1">
      <c r="A31" s="215" t="s">
        <v>21</v>
      </c>
      <c r="B31" s="211">
        <v>22421</v>
      </c>
      <c r="C31" s="51">
        <v>20030</v>
      </c>
      <c r="D31" s="52">
        <v>18390</v>
      </c>
      <c r="E31" s="56">
        <v>17316</v>
      </c>
      <c r="F31" s="57">
        <v>15765</v>
      </c>
      <c r="G31" s="57">
        <v>14118</v>
      </c>
      <c r="H31" s="191">
        <v>12998</v>
      </c>
      <c r="I31" s="57">
        <v>13191</v>
      </c>
      <c r="J31" s="57">
        <v>12751</v>
      </c>
      <c r="K31" s="54">
        <v>12213</v>
      </c>
      <c r="L31" s="55">
        <v>11634</v>
      </c>
    </row>
    <row r="32" spans="1:9" ht="14.25">
      <c r="A32" s="11"/>
      <c r="B32" s="2"/>
      <c r="C32" s="2"/>
      <c r="D32" s="2"/>
      <c r="E32" s="2"/>
      <c r="F32" s="2"/>
      <c r="G32" s="2"/>
      <c r="H32" s="2"/>
      <c r="I32" s="2"/>
    </row>
    <row r="33" spans="1:9" ht="14.25">
      <c r="A33" s="18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</row>
    <row r="34" spans="1:9" ht="14.25">
      <c r="A34" s="18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</row>
    <row r="35" spans="1:9" ht="14.25">
      <c r="A35" s="18"/>
      <c r="B35" s="2"/>
      <c r="C35" s="2"/>
      <c r="D35" s="2"/>
      <c r="E35" s="2"/>
      <c r="F35" s="2"/>
      <c r="G35" s="2"/>
      <c r="H35" s="2"/>
      <c r="I35" s="2"/>
    </row>
    <row r="36" spans="1:9" ht="14.25">
      <c r="A36" s="18"/>
      <c r="B36" s="2"/>
      <c r="C36" s="2"/>
      <c r="D36" s="2"/>
      <c r="E36" s="2"/>
      <c r="F36" s="2"/>
      <c r="G36" s="2"/>
      <c r="H36" s="2"/>
      <c r="I36" s="2"/>
    </row>
    <row r="37" spans="1:9" ht="14.25">
      <c r="A37" s="18"/>
      <c r="B37" s="2"/>
      <c r="C37" s="2"/>
      <c r="D37" s="2"/>
      <c r="E37" s="2"/>
      <c r="F37" s="2"/>
      <c r="G37" s="2"/>
      <c r="H37" s="2"/>
      <c r="I37" s="2"/>
    </row>
    <row r="38" spans="1:9" ht="14.25">
      <c r="A38" s="18"/>
      <c r="B38" s="2"/>
      <c r="C38" s="2"/>
      <c r="D38" s="2"/>
      <c r="E38" s="2"/>
      <c r="F38" s="2"/>
      <c r="G38" s="2"/>
      <c r="H38" s="2"/>
      <c r="I38" s="2"/>
    </row>
    <row r="39" spans="1:9" ht="14.25">
      <c r="A39" s="18"/>
      <c r="B39" s="2"/>
      <c r="C39" s="2"/>
      <c r="D39" s="2"/>
      <c r="E39" s="2"/>
      <c r="F39" s="2"/>
      <c r="G39" s="2"/>
      <c r="H39" s="2"/>
      <c r="I39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showGridLines="0" tabSelected="1" workbookViewId="0" topLeftCell="A25">
      <selection activeCell="G41" sqref="G41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</cols>
  <sheetData>
    <row r="1" ht="14.25" customHeight="1"/>
    <row r="2" spans="1:12" ht="17.25">
      <c r="A2" s="58" t="s">
        <v>88</v>
      </c>
      <c r="B2" s="2"/>
      <c r="C2" s="81"/>
      <c r="D2" s="11"/>
      <c r="E2" s="11"/>
      <c r="F2" s="2"/>
      <c r="G2" s="2"/>
      <c r="H2" s="201"/>
      <c r="I2" s="201"/>
      <c r="J2" s="201"/>
      <c r="K2" s="201"/>
      <c r="L2" s="201" t="s">
        <v>73</v>
      </c>
    </row>
    <row r="3" spans="1:12" ht="24" customHeight="1">
      <c r="A3" s="220" t="s">
        <v>1</v>
      </c>
      <c r="B3" s="206" t="s">
        <v>2</v>
      </c>
      <c r="C3" s="157" t="s">
        <v>3</v>
      </c>
      <c r="D3" s="158" t="s">
        <v>4</v>
      </c>
      <c r="E3" s="159" t="s">
        <v>5</v>
      </c>
      <c r="F3" s="159" t="s">
        <v>6</v>
      </c>
      <c r="G3" s="159" t="s">
        <v>7</v>
      </c>
      <c r="H3" s="163" t="s">
        <v>75</v>
      </c>
      <c r="I3" s="163" t="s">
        <v>78</v>
      </c>
      <c r="J3" s="159" t="s">
        <v>79</v>
      </c>
      <c r="K3" s="159" t="s">
        <v>80</v>
      </c>
      <c r="L3" s="160" t="s">
        <v>81</v>
      </c>
    </row>
    <row r="4" spans="1:12" ht="24" customHeight="1">
      <c r="A4" s="221" t="s">
        <v>8</v>
      </c>
      <c r="B4" s="216">
        <v>44.2</v>
      </c>
      <c r="C4" s="19">
        <v>26.7</v>
      </c>
      <c r="D4" s="20">
        <v>23</v>
      </c>
      <c r="E4" s="59">
        <v>23</v>
      </c>
      <c r="F4" s="21">
        <f>F20/108893*100000</f>
        <v>21.12165152948307</v>
      </c>
      <c r="G4" s="21">
        <f>G20/109074*100000</f>
        <v>16.502557896473952</v>
      </c>
      <c r="H4" s="182">
        <f>H20/109074*100000</f>
        <v>19.252984212552946</v>
      </c>
      <c r="I4" s="182">
        <f>I20/109074*100000</f>
        <v>22.920219300658268</v>
      </c>
      <c r="J4" s="205">
        <f>J20/109239*100000</f>
        <v>13.731359679235437</v>
      </c>
      <c r="K4" s="21">
        <f>K20/108779*100000</f>
        <v>18.38590169058366</v>
      </c>
      <c r="L4" s="22">
        <f>L20/108114*100000</f>
        <v>19.42394139519396</v>
      </c>
    </row>
    <row r="5" spans="1:12" ht="24" customHeight="1">
      <c r="A5" s="96" t="s">
        <v>9</v>
      </c>
      <c r="B5" s="229"/>
      <c r="C5" s="7"/>
      <c r="D5" s="23"/>
      <c r="E5" s="59"/>
      <c r="F5" s="21"/>
      <c r="G5" s="21">
        <f>G21/74983*100000</f>
        <v>21.338169985196647</v>
      </c>
      <c r="H5" s="182">
        <f>H21/74983*100000</f>
        <v>18.670898737047064</v>
      </c>
      <c r="I5" s="182">
        <f>I21/74983*100000</f>
        <v>24.005441233346225</v>
      </c>
      <c r="J5" s="25">
        <f>J21/73214*100000</f>
        <v>20.48788483077007</v>
      </c>
      <c r="K5" s="25">
        <f>K21/72635*100000</f>
        <v>12.39072072692228</v>
      </c>
      <c r="L5" s="197">
        <f>L21/71957*100000</f>
        <v>26.4046583376183</v>
      </c>
    </row>
    <row r="6" spans="1:12" ht="24" customHeight="1">
      <c r="A6" s="100" t="s">
        <v>10</v>
      </c>
      <c r="B6" s="217">
        <v>24.9</v>
      </c>
      <c r="C6" s="8">
        <v>27.9</v>
      </c>
      <c r="D6" s="24">
        <v>23.6</v>
      </c>
      <c r="E6" s="60">
        <v>28.3</v>
      </c>
      <c r="F6" s="21">
        <f>F22/66891*100000</f>
        <v>17.9396331345024</v>
      </c>
      <c r="G6" s="177" t="s">
        <v>11</v>
      </c>
      <c r="H6" s="183" t="s">
        <v>11</v>
      </c>
      <c r="I6" s="183" t="s">
        <v>11</v>
      </c>
      <c r="J6" s="178" t="s">
        <v>29</v>
      </c>
      <c r="K6" s="178" t="s">
        <v>11</v>
      </c>
      <c r="L6" s="26" t="s">
        <v>11</v>
      </c>
    </row>
    <row r="7" spans="1:12" ht="24" customHeight="1">
      <c r="A7" s="100" t="s">
        <v>12</v>
      </c>
      <c r="B7" s="217">
        <v>19.6</v>
      </c>
      <c r="C7" s="8">
        <v>49.7</v>
      </c>
      <c r="D7" s="24">
        <v>20.2</v>
      </c>
      <c r="E7" s="60">
        <v>20.3</v>
      </c>
      <c r="F7" s="21">
        <f>F23/9770*100000</f>
        <v>0</v>
      </c>
      <c r="G7" s="178" t="s">
        <v>11</v>
      </c>
      <c r="H7" s="184" t="s">
        <v>11</v>
      </c>
      <c r="I7" s="184" t="s">
        <v>11</v>
      </c>
      <c r="J7" s="178" t="s">
        <v>29</v>
      </c>
      <c r="K7" s="178" t="s">
        <v>11</v>
      </c>
      <c r="L7" s="26" t="s">
        <v>11</v>
      </c>
    </row>
    <row r="8" spans="1:12" ht="24" customHeight="1">
      <c r="A8" s="100" t="s">
        <v>13</v>
      </c>
      <c r="B8" s="217"/>
      <c r="C8" s="8"/>
      <c r="D8" s="24"/>
      <c r="E8" s="60"/>
      <c r="F8" s="21"/>
      <c r="G8" s="21">
        <f>G24/47202*100000</f>
        <v>8.474217194186688</v>
      </c>
      <c r="H8" s="182">
        <f>H24/47202*100000</f>
        <v>12.711325791280032</v>
      </c>
      <c r="I8" s="182">
        <f>I24/47202*100000</f>
        <v>14.829880089826702</v>
      </c>
      <c r="J8" s="25">
        <f>J24/48281*100000</f>
        <v>22.783289492761128</v>
      </c>
      <c r="K8" s="25">
        <f>K24/48464*100000</f>
        <v>16.50709805216243</v>
      </c>
      <c r="L8" s="197">
        <f>L24/48600*100000</f>
        <v>20.576131687242796</v>
      </c>
    </row>
    <row r="9" spans="1:12" ht="24" customHeight="1">
      <c r="A9" s="96" t="s">
        <v>14</v>
      </c>
      <c r="B9" s="217">
        <v>19.4</v>
      </c>
      <c r="C9" s="8">
        <v>19.1</v>
      </c>
      <c r="D9" s="24">
        <v>12.6</v>
      </c>
      <c r="E9" s="60">
        <v>18.9</v>
      </c>
      <c r="F9" s="21">
        <f>F25/15845*100000</f>
        <v>12.622278321236982</v>
      </c>
      <c r="G9" s="178" t="s">
        <v>15</v>
      </c>
      <c r="H9" s="184" t="s">
        <v>15</v>
      </c>
      <c r="I9" s="184" t="s">
        <v>15</v>
      </c>
      <c r="J9" s="178" t="s">
        <v>30</v>
      </c>
      <c r="K9" s="178" t="s">
        <v>15</v>
      </c>
      <c r="L9" s="26" t="s">
        <v>15</v>
      </c>
    </row>
    <row r="10" spans="1:12" ht="24" customHeight="1">
      <c r="A10" s="96" t="s">
        <v>16</v>
      </c>
      <c r="B10" s="217">
        <v>13.1</v>
      </c>
      <c r="C10" s="8">
        <v>26</v>
      </c>
      <c r="D10" s="24">
        <v>31.9</v>
      </c>
      <c r="E10" s="60">
        <v>19</v>
      </c>
      <c r="F10" s="21">
        <f>F26/15894*100000</f>
        <v>18.87504718761797</v>
      </c>
      <c r="G10" s="178" t="s">
        <v>15</v>
      </c>
      <c r="H10" s="184" t="s">
        <v>15</v>
      </c>
      <c r="I10" s="184" t="s">
        <v>15</v>
      </c>
      <c r="J10" s="178" t="s">
        <v>30</v>
      </c>
      <c r="K10" s="178" t="s">
        <v>15</v>
      </c>
      <c r="L10" s="26" t="s">
        <v>15</v>
      </c>
    </row>
    <row r="11" spans="1:12" ht="24" customHeight="1">
      <c r="A11" s="96" t="s">
        <v>17</v>
      </c>
      <c r="B11" s="217">
        <v>34.9</v>
      </c>
      <c r="C11" s="8">
        <v>13.7</v>
      </c>
      <c r="D11" s="24">
        <v>20.5</v>
      </c>
      <c r="E11" s="60">
        <v>33.9</v>
      </c>
      <c r="F11" s="21">
        <f>F27/14875*100000</f>
        <v>40.33613445378151</v>
      </c>
      <c r="G11" s="178" t="s">
        <v>15</v>
      </c>
      <c r="H11" s="184" t="s">
        <v>15</v>
      </c>
      <c r="I11" s="184" t="s">
        <v>15</v>
      </c>
      <c r="J11" s="178" t="s">
        <v>30</v>
      </c>
      <c r="K11" s="178" t="s">
        <v>15</v>
      </c>
      <c r="L11" s="26" t="s">
        <v>15</v>
      </c>
    </row>
    <row r="12" spans="1:12" ht="24" customHeight="1">
      <c r="A12" s="101" t="s">
        <v>18</v>
      </c>
      <c r="B12" s="218">
        <v>20.3</v>
      </c>
      <c r="C12" s="27">
        <v>19.6</v>
      </c>
      <c r="D12" s="28">
        <v>0</v>
      </c>
      <c r="E12" s="61">
        <v>0</v>
      </c>
      <c r="F12" s="21">
        <f>F28/5399*100000</f>
        <v>37.04389701796629</v>
      </c>
      <c r="G12" s="21">
        <f>G28/5676*100000</f>
        <v>17.618040873854827</v>
      </c>
      <c r="H12" s="182">
        <f>H28/5676*100000</f>
        <v>17.618040873854827</v>
      </c>
      <c r="I12" s="182">
        <f>I28/5676*100000</f>
        <v>0</v>
      </c>
      <c r="J12" s="29">
        <f>J28/6108*100000</f>
        <v>0</v>
      </c>
      <c r="K12" s="29">
        <f>K28/6085*100000</f>
        <v>0</v>
      </c>
      <c r="L12" s="198">
        <f>L28/6114*100000</f>
        <v>32.71180896303566</v>
      </c>
    </row>
    <row r="13" spans="1:12" ht="24" customHeight="1">
      <c r="A13" s="222" t="s">
        <v>19</v>
      </c>
      <c r="B13" s="219">
        <v>32.9</v>
      </c>
      <c r="C13" s="30">
        <v>26.5</v>
      </c>
      <c r="D13" s="31">
        <v>22.3</v>
      </c>
      <c r="E13" s="9">
        <f>E29/237761*100000</f>
        <v>23.973654215788123</v>
      </c>
      <c r="F13" s="9">
        <f>F29/237567*100000</f>
        <v>20.204826427912966</v>
      </c>
      <c r="G13" s="9">
        <f>G29/236935*100000</f>
        <v>16.460210606284424</v>
      </c>
      <c r="H13" s="104">
        <f>H29/236935*100000</f>
        <v>17.726380652921687</v>
      </c>
      <c r="I13" s="104">
        <f>I29/236935*100000</f>
        <v>21.102834110621057</v>
      </c>
      <c r="J13" s="9">
        <f>J29/236842*100000</f>
        <v>17.31111880494169</v>
      </c>
      <c r="K13" s="9">
        <f>K29/235963*100000</f>
        <v>15.680424473328445</v>
      </c>
      <c r="L13" s="10">
        <f>L29/234785*100000</f>
        <v>22.147922567455332</v>
      </c>
    </row>
    <row r="14" spans="1:12" ht="24" customHeight="1">
      <c r="A14" s="222" t="s">
        <v>20</v>
      </c>
      <c r="B14" s="219">
        <v>26.5</v>
      </c>
      <c r="C14" s="30">
        <v>22.6</v>
      </c>
      <c r="D14" s="31">
        <v>19.1</v>
      </c>
      <c r="E14" s="9">
        <f>E30/1180*100</f>
        <v>20.25423728813559</v>
      </c>
      <c r="F14" s="33">
        <f>F30/1179*100</f>
        <v>19.84732824427481</v>
      </c>
      <c r="G14" s="33">
        <f>G30/1173994*100000</f>
        <v>17.461758748341133</v>
      </c>
      <c r="H14" s="185">
        <f>H30/1173994*100000</f>
        <v>16.184069083828366</v>
      </c>
      <c r="I14" s="185">
        <f>I30/1173994*100000</f>
        <v>17.20622081543858</v>
      </c>
      <c r="J14" s="33">
        <f>J30/1170414*100000</f>
        <v>14.524774994147371</v>
      </c>
      <c r="K14" s="33">
        <f>K30/1166656*100000</f>
        <v>14.657276866531351</v>
      </c>
      <c r="L14" s="34">
        <f>L30/1164447*100000</f>
        <v>16.488513431697623</v>
      </c>
    </row>
    <row r="15" spans="1:12" ht="24" customHeight="1">
      <c r="A15" s="223" t="s">
        <v>21</v>
      </c>
      <c r="B15" s="219">
        <v>31</v>
      </c>
      <c r="C15" s="30">
        <v>27.9</v>
      </c>
      <c r="D15" s="31">
        <v>25.8</v>
      </c>
      <c r="E15" s="62">
        <v>24.8</v>
      </c>
      <c r="F15" s="9">
        <f>F31/127687*100</f>
        <v>23.28819691902856</v>
      </c>
      <c r="G15" s="9">
        <f>G31/127756*100</f>
        <v>22.166473590281473</v>
      </c>
      <c r="H15" s="104">
        <f>H31/127756*100</f>
        <v>20.651867622655686</v>
      </c>
      <c r="I15" s="104">
        <f>I31/127756*100</f>
        <v>19.811985347067846</v>
      </c>
      <c r="J15" s="9">
        <f>J31/127771*100</f>
        <v>19.378419203105558</v>
      </c>
      <c r="K15" s="9">
        <f>K31/127692*100</f>
        <v>18.878238260815085</v>
      </c>
      <c r="L15" s="10">
        <f>L31/126371*100</f>
        <v>18.0136265440647</v>
      </c>
    </row>
    <row r="16" spans="1:10" ht="14.25">
      <c r="A16" s="82"/>
      <c r="B16" s="81"/>
      <c r="C16" s="2"/>
      <c r="D16" s="2"/>
      <c r="E16" s="2"/>
      <c r="F16" s="11"/>
      <c r="G16" s="11"/>
      <c r="H16" s="11"/>
      <c r="I16" s="11"/>
      <c r="J16" s="11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2" ht="17.25">
      <c r="A18" s="58" t="s">
        <v>89</v>
      </c>
      <c r="B18" s="2"/>
      <c r="C18" s="2"/>
      <c r="D18" s="11"/>
      <c r="E18" s="11"/>
      <c r="F18" s="2"/>
      <c r="G18" s="2"/>
      <c r="H18" s="13"/>
      <c r="I18" s="13"/>
      <c r="J18" s="13"/>
      <c r="K18" s="13"/>
      <c r="L18" s="13" t="s">
        <v>23</v>
      </c>
    </row>
    <row r="19" spans="1:12" ht="24" customHeight="1">
      <c r="A19" s="212" t="s">
        <v>1</v>
      </c>
      <c r="B19" s="206" t="s">
        <v>2</v>
      </c>
      <c r="C19" s="157" t="s">
        <v>3</v>
      </c>
      <c r="D19" s="158" t="s">
        <v>4</v>
      </c>
      <c r="E19" s="159" t="s">
        <v>5</v>
      </c>
      <c r="F19" s="159" t="s">
        <v>6</v>
      </c>
      <c r="G19" s="159" t="s">
        <v>7</v>
      </c>
      <c r="H19" s="163" t="s">
        <v>75</v>
      </c>
      <c r="I19" s="163" t="s">
        <v>78</v>
      </c>
      <c r="J19" s="159" t="s">
        <v>79</v>
      </c>
      <c r="K19" s="235" t="s">
        <v>80</v>
      </c>
      <c r="L19" s="202" t="s">
        <v>81</v>
      </c>
    </row>
    <row r="20" spans="1:12" ht="24" customHeight="1">
      <c r="A20" s="221" t="s">
        <v>8</v>
      </c>
      <c r="B20" s="224">
        <v>48</v>
      </c>
      <c r="C20" s="83">
        <v>29</v>
      </c>
      <c r="D20" s="69">
        <v>25</v>
      </c>
      <c r="E20" s="63">
        <v>25</v>
      </c>
      <c r="F20" s="39">
        <v>23</v>
      </c>
      <c r="G20" s="39">
        <v>18</v>
      </c>
      <c r="H20" s="186">
        <v>21</v>
      </c>
      <c r="I20" s="186">
        <v>25</v>
      </c>
      <c r="J20" s="39">
        <v>15</v>
      </c>
      <c r="K20" s="236">
        <v>20</v>
      </c>
      <c r="L20" s="203">
        <v>21</v>
      </c>
    </row>
    <row r="21" spans="1:12" ht="24" customHeight="1">
      <c r="A21" s="96" t="s">
        <v>9</v>
      </c>
      <c r="B21" s="225"/>
      <c r="C21" s="84"/>
      <c r="D21" s="70"/>
      <c r="E21" s="63"/>
      <c r="F21" s="39"/>
      <c r="G21" s="39">
        <v>16</v>
      </c>
      <c r="H21" s="186">
        <v>14</v>
      </c>
      <c r="I21" s="186">
        <v>18</v>
      </c>
      <c r="J21" s="39">
        <v>15</v>
      </c>
      <c r="K21" s="44">
        <v>9</v>
      </c>
      <c r="L21" s="41">
        <v>19</v>
      </c>
    </row>
    <row r="22" spans="1:12" ht="24" customHeight="1">
      <c r="A22" s="100" t="s">
        <v>10</v>
      </c>
      <c r="B22" s="226">
        <v>17</v>
      </c>
      <c r="C22" s="85">
        <v>19</v>
      </c>
      <c r="D22" s="71">
        <v>16</v>
      </c>
      <c r="E22" s="66">
        <v>19</v>
      </c>
      <c r="F22" s="44">
        <v>12</v>
      </c>
      <c r="G22" s="177" t="s">
        <v>11</v>
      </c>
      <c r="H22" s="183" t="s">
        <v>11</v>
      </c>
      <c r="I22" s="183" t="s">
        <v>11</v>
      </c>
      <c r="J22" s="177" t="s">
        <v>11</v>
      </c>
      <c r="K22" s="178" t="s">
        <v>11</v>
      </c>
      <c r="L22" s="26" t="s">
        <v>11</v>
      </c>
    </row>
    <row r="23" spans="1:12" ht="24" customHeight="1">
      <c r="A23" s="100" t="s">
        <v>12</v>
      </c>
      <c r="B23" s="226">
        <v>2</v>
      </c>
      <c r="C23" s="85">
        <v>5</v>
      </c>
      <c r="D23" s="71">
        <v>2</v>
      </c>
      <c r="E23" s="66">
        <v>2</v>
      </c>
      <c r="F23" s="44">
        <v>0</v>
      </c>
      <c r="G23" s="178" t="s">
        <v>11</v>
      </c>
      <c r="H23" s="184" t="s">
        <v>11</v>
      </c>
      <c r="I23" s="184" t="s">
        <v>11</v>
      </c>
      <c r="J23" s="178" t="s">
        <v>11</v>
      </c>
      <c r="K23" s="178" t="s">
        <v>11</v>
      </c>
      <c r="L23" s="26" t="s">
        <v>11</v>
      </c>
    </row>
    <row r="24" spans="1:12" ht="24" customHeight="1">
      <c r="A24" s="100" t="s">
        <v>13</v>
      </c>
      <c r="B24" s="226"/>
      <c r="C24" s="85"/>
      <c r="D24" s="71"/>
      <c r="E24" s="66"/>
      <c r="F24" s="44"/>
      <c r="G24" s="44">
        <v>4</v>
      </c>
      <c r="H24" s="187">
        <v>6</v>
      </c>
      <c r="I24" s="187">
        <v>7</v>
      </c>
      <c r="J24" s="44">
        <v>11</v>
      </c>
      <c r="K24" s="44">
        <v>8</v>
      </c>
      <c r="L24" s="41">
        <v>10</v>
      </c>
    </row>
    <row r="25" spans="1:12" ht="24" customHeight="1">
      <c r="A25" s="100" t="s">
        <v>14</v>
      </c>
      <c r="B25" s="226">
        <v>3</v>
      </c>
      <c r="C25" s="85">
        <v>3</v>
      </c>
      <c r="D25" s="71">
        <v>2</v>
      </c>
      <c r="E25" s="66">
        <v>3</v>
      </c>
      <c r="F25" s="44">
        <v>2</v>
      </c>
      <c r="G25" s="178" t="s">
        <v>15</v>
      </c>
      <c r="H25" s="184" t="s">
        <v>15</v>
      </c>
      <c r="I25" s="184" t="s">
        <v>15</v>
      </c>
      <c r="J25" s="178" t="s">
        <v>15</v>
      </c>
      <c r="K25" s="178" t="s">
        <v>15</v>
      </c>
      <c r="L25" s="26" t="s">
        <v>15</v>
      </c>
    </row>
    <row r="26" spans="1:12" ht="24" customHeight="1">
      <c r="A26" s="100" t="s">
        <v>16</v>
      </c>
      <c r="B26" s="226">
        <v>2</v>
      </c>
      <c r="C26" s="85">
        <v>4</v>
      </c>
      <c r="D26" s="71">
        <v>5</v>
      </c>
      <c r="E26" s="66">
        <v>3</v>
      </c>
      <c r="F26" s="44">
        <v>3</v>
      </c>
      <c r="G26" s="178" t="s">
        <v>15</v>
      </c>
      <c r="H26" s="184" t="s">
        <v>15</v>
      </c>
      <c r="I26" s="184" t="s">
        <v>15</v>
      </c>
      <c r="J26" s="178" t="s">
        <v>15</v>
      </c>
      <c r="K26" s="178" t="s">
        <v>15</v>
      </c>
      <c r="L26" s="26" t="s">
        <v>15</v>
      </c>
    </row>
    <row r="27" spans="1:12" ht="24" customHeight="1">
      <c r="A27" s="100" t="s">
        <v>17</v>
      </c>
      <c r="B27" s="226">
        <v>5</v>
      </c>
      <c r="C27" s="85">
        <v>2</v>
      </c>
      <c r="D27" s="71">
        <v>3</v>
      </c>
      <c r="E27" s="66">
        <v>5</v>
      </c>
      <c r="F27" s="44">
        <v>6</v>
      </c>
      <c r="G27" s="178" t="s">
        <v>15</v>
      </c>
      <c r="H27" s="184" t="s">
        <v>15</v>
      </c>
      <c r="I27" s="184" t="s">
        <v>15</v>
      </c>
      <c r="J27" s="178" t="s">
        <v>15</v>
      </c>
      <c r="K27" s="178" t="s">
        <v>15</v>
      </c>
      <c r="L27" s="26" t="s">
        <v>15</v>
      </c>
    </row>
    <row r="28" spans="1:12" ht="24" customHeight="1">
      <c r="A28" s="113" t="s">
        <v>18</v>
      </c>
      <c r="B28" s="227">
        <v>1</v>
      </c>
      <c r="C28" s="86">
        <v>1</v>
      </c>
      <c r="D28" s="73">
        <v>0</v>
      </c>
      <c r="E28" s="67">
        <v>0</v>
      </c>
      <c r="F28" s="48">
        <v>2</v>
      </c>
      <c r="G28" s="179">
        <v>1</v>
      </c>
      <c r="H28" s="192">
        <v>1</v>
      </c>
      <c r="I28" s="192">
        <v>0</v>
      </c>
      <c r="J28" s="179">
        <v>0</v>
      </c>
      <c r="K28" s="179">
        <v>0</v>
      </c>
      <c r="L28" s="87">
        <v>2</v>
      </c>
    </row>
    <row r="29" spans="1:12" ht="24" customHeight="1">
      <c r="A29" s="214" t="s">
        <v>24</v>
      </c>
      <c r="B29" s="228">
        <v>78</v>
      </c>
      <c r="C29" s="88">
        <v>63</v>
      </c>
      <c r="D29" s="52">
        <f>SUM(D20:D28)</f>
        <v>53</v>
      </c>
      <c r="E29" s="53">
        <f aca="true" t="shared" si="0" ref="E29:L29">SUM(E20:E28)</f>
        <v>57</v>
      </c>
      <c r="F29" s="53">
        <f t="shared" si="0"/>
        <v>48</v>
      </c>
      <c r="G29" s="54">
        <f t="shared" si="0"/>
        <v>39</v>
      </c>
      <c r="H29" s="190">
        <f t="shared" si="0"/>
        <v>42</v>
      </c>
      <c r="I29" s="190">
        <f t="shared" si="0"/>
        <v>50</v>
      </c>
      <c r="J29" s="54">
        <f t="shared" si="0"/>
        <v>41</v>
      </c>
      <c r="K29" s="237">
        <f t="shared" si="0"/>
        <v>37</v>
      </c>
      <c r="L29" s="55">
        <f t="shared" si="0"/>
        <v>52</v>
      </c>
    </row>
    <row r="30" spans="1:12" ht="24" customHeight="1">
      <c r="A30" s="214" t="s">
        <v>20</v>
      </c>
      <c r="B30" s="228">
        <v>313</v>
      </c>
      <c r="C30" s="88">
        <v>267</v>
      </c>
      <c r="D30" s="52">
        <v>226</v>
      </c>
      <c r="E30" s="53">
        <v>239</v>
      </c>
      <c r="F30" s="54">
        <v>234</v>
      </c>
      <c r="G30" s="57">
        <v>205</v>
      </c>
      <c r="H30" s="191">
        <v>190</v>
      </c>
      <c r="I30" s="191">
        <v>202</v>
      </c>
      <c r="J30" s="57">
        <v>170</v>
      </c>
      <c r="K30" s="237">
        <v>171</v>
      </c>
      <c r="L30" s="204">
        <v>192</v>
      </c>
    </row>
    <row r="31" spans="1:12" ht="24" customHeight="1">
      <c r="A31" s="215" t="s">
        <v>21</v>
      </c>
      <c r="B31" s="228">
        <v>39384</v>
      </c>
      <c r="C31" s="88">
        <v>35489</v>
      </c>
      <c r="D31" s="52">
        <v>32828</v>
      </c>
      <c r="E31" s="56">
        <v>31638</v>
      </c>
      <c r="F31" s="57">
        <v>29736</v>
      </c>
      <c r="G31" s="54">
        <v>28319</v>
      </c>
      <c r="H31" s="190">
        <v>26384</v>
      </c>
      <c r="I31" s="190">
        <v>25311</v>
      </c>
      <c r="J31" s="54">
        <v>24760</v>
      </c>
      <c r="K31" s="54">
        <v>24106</v>
      </c>
      <c r="L31" s="55">
        <v>22764</v>
      </c>
    </row>
    <row r="32" spans="1:10" ht="14.25">
      <c r="A32" s="11"/>
      <c r="B32" s="11"/>
      <c r="C32" s="11"/>
      <c r="D32" s="11"/>
      <c r="E32" s="11"/>
      <c r="F32" s="2"/>
      <c r="G32" s="11"/>
      <c r="H32" s="11"/>
      <c r="I32" s="11"/>
      <c r="J32" s="11"/>
    </row>
    <row r="33" spans="1:10" ht="14.25">
      <c r="A33" s="18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  <c r="J33" s="2"/>
    </row>
    <row r="34" spans="1:10" ht="14.25">
      <c r="A34" s="18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  <c r="J34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workbookViewId="0" topLeftCell="A27">
      <selection activeCell="G41" sqref="G41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ht="17.25">
      <c r="A2" s="58" t="s">
        <v>90</v>
      </c>
      <c r="B2" s="58"/>
      <c r="C2" s="12"/>
      <c r="D2" s="11"/>
      <c r="E2" s="11"/>
      <c r="F2" s="2"/>
      <c r="G2" s="2"/>
      <c r="H2" s="201"/>
      <c r="I2" s="201"/>
      <c r="J2" s="201"/>
      <c r="K2" s="201"/>
      <c r="L2" s="201" t="s">
        <v>73</v>
      </c>
    </row>
    <row r="3" spans="1:12" ht="24" customHeight="1">
      <c r="A3" s="220" t="s">
        <v>1</v>
      </c>
      <c r="B3" s="206" t="s">
        <v>2</v>
      </c>
      <c r="C3" s="157" t="s">
        <v>3</v>
      </c>
      <c r="D3" s="158" t="s">
        <v>4</v>
      </c>
      <c r="E3" s="159" t="s">
        <v>5</v>
      </c>
      <c r="F3" s="161" t="s">
        <v>6</v>
      </c>
      <c r="G3" s="161" t="s">
        <v>7</v>
      </c>
      <c r="H3" s="196" t="s">
        <v>75</v>
      </c>
      <c r="I3" s="196" t="s">
        <v>78</v>
      </c>
      <c r="J3" s="159" t="s">
        <v>79</v>
      </c>
      <c r="K3" s="159" t="s">
        <v>80</v>
      </c>
      <c r="L3" s="160" t="s">
        <v>81</v>
      </c>
    </row>
    <row r="4" spans="1:12" ht="24" customHeight="1">
      <c r="A4" s="221" t="s">
        <v>8</v>
      </c>
      <c r="B4" s="216">
        <v>23.9</v>
      </c>
      <c r="C4" s="19">
        <v>12.9</v>
      </c>
      <c r="D4" s="75">
        <v>14.689</v>
      </c>
      <c r="E4" s="59">
        <f>E20/108844*100000</f>
        <v>13.781191429936422</v>
      </c>
      <c r="F4" s="21">
        <f>F20/108893*100000</f>
        <v>16.52998815350849</v>
      </c>
      <c r="G4" s="21">
        <f>G20/109074*100000</f>
        <v>11.00170526431597</v>
      </c>
      <c r="H4" s="182">
        <f>H20/109074*100000</f>
        <v>13.75213158039496</v>
      </c>
      <c r="I4" s="182">
        <f>I20/109074*100000</f>
        <v>11.9185140363423</v>
      </c>
      <c r="J4" s="205">
        <f>J20/109239*100000</f>
        <v>10.069663764772654</v>
      </c>
      <c r="K4" s="21">
        <f>K20/108779*100000</f>
        <v>11.031541014350196</v>
      </c>
      <c r="L4" s="22">
        <f>L20/108114*100000</f>
        <v>12.02434467321531</v>
      </c>
    </row>
    <row r="5" spans="1:12" ht="24" customHeight="1">
      <c r="A5" s="96" t="s">
        <v>9</v>
      </c>
      <c r="B5" s="217"/>
      <c r="C5" s="8"/>
      <c r="D5" s="77"/>
      <c r="E5" s="60"/>
      <c r="F5" s="89"/>
      <c r="G5" s="21">
        <f>G21/74983*100000</f>
        <v>9.335449368523532</v>
      </c>
      <c r="H5" s="182">
        <f>H21/74983*100000</f>
        <v>12.002720616673113</v>
      </c>
      <c r="I5" s="182">
        <f>I21/74983*100000</f>
        <v>17.337263112972273</v>
      </c>
      <c r="J5" s="25">
        <f>J21/73214*100000</f>
        <v>9.561012921026034</v>
      </c>
      <c r="K5" s="25">
        <f>K21/72635*100000</f>
        <v>9.637227232050664</v>
      </c>
      <c r="L5" s="197">
        <f>L21/71957*100000</f>
        <v>20.84578289811971</v>
      </c>
    </row>
    <row r="6" spans="1:12" ht="24" customHeight="1">
      <c r="A6" s="100" t="s">
        <v>10</v>
      </c>
      <c r="B6" s="217">
        <v>10.2</v>
      </c>
      <c r="C6" s="8">
        <v>20.6</v>
      </c>
      <c r="D6" s="77">
        <v>14.76</v>
      </c>
      <c r="E6" s="60">
        <f>E22/67243*100000</f>
        <v>17.845723718453964</v>
      </c>
      <c r="F6" s="21">
        <f>F22/66891*100000</f>
        <v>13.4547248508768</v>
      </c>
      <c r="G6" s="177" t="s">
        <v>11</v>
      </c>
      <c r="H6" s="183" t="s">
        <v>11</v>
      </c>
      <c r="I6" s="183" t="s">
        <v>11</v>
      </c>
      <c r="J6" s="178" t="s">
        <v>29</v>
      </c>
      <c r="K6" s="178" t="s">
        <v>11</v>
      </c>
      <c r="L6" s="26" t="s">
        <v>11</v>
      </c>
    </row>
    <row r="7" spans="1:12" ht="24" customHeight="1">
      <c r="A7" s="100" t="s">
        <v>12</v>
      </c>
      <c r="B7" s="217">
        <v>9.8</v>
      </c>
      <c r="C7" s="8">
        <v>29.8</v>
      </c>
      <c r="D7" s="77">
        <v>10.08</v>
      </c>
      <c r="E7" s="60">
        <f>E23/9874*100000</f>
        <v>10.1276078590237</v>
      </c>
      <c r="F7" s="21">
        <f>F23/9770*100000</f>
        <v>0</v>
      </c>
      <c r="G7" s="178" t="s">
        <v>11</v>
      </c>
      <c r="H7" s="184" t="s">
        <v>11</v>
      </c>
      <c r="I7" s="184" t="s">
        <v>11</v>
      </c>
      <c r="J7" s="178" t="s">
        <v>29</v>
      </c>
      <c r="K7" s="178" t="s">
        <v>11</v>
      </c>
      <c r="L7" s="26" t="s">
        <v>11</v>
      </c>
    </row>
    <row r="8" spans="1:12" ht="24" customHeight="1">
      <c r="A8" s="100" t="s">
        <v>13</v>
      </c>
      <c r="B8" s="217"/>
      <c r="C8" s="8"/>
      <c r="D8" s="77"/>
      <c r="E8" s="60"/>
      <c r="F8" s="21"/>
      <c r="G8" s="21">
        <f>G24/47202*100000</f>
        <v>6.355662895640016</v>
      </c>
      <c r="H8" s="182">
        <f>H24/47202*100000</f>
        <v>12.711325791280032</v>
      </c>
      <c r="I8" s="182">
        <f>I24/47202*100000</f>
        <v>6.355662895640016</v>
      </c>
      <c r="J8" s="25">
        <f>J24/48281*100000</f>
        <v>12.427248814233343</v>
      </c>
      <c r="K8" s="25">
        <f>K24/48464*100000</f>
        <v>14.443710795642126</v>
      </c>
      <c r="L8" s="197">
        <f>L24/48600*100000</f>
        <v>12.345679012345679</v>
      </c>
    </row>
    <row r="9" spans="1:12" ht="24" customHeight="1">
      <c r="A9" s="96" t="s">
        <v>14</v>
      </c>
      <c r="B9" s="217">
        <v>6.5</v>
      </c>
      <c r="C9" s="8">
        <v>12.7</v>
      </c>
      <c r="D9" s="77">
        <v>0</v>
      </c>
      <c r="E9" s="60">
        <f>E25/15901*100000</f>
        <v>6.2889126470033325</v>
      </c>
      <c r="F9" s="21">
        <f>F25/15845*100000</f>
        <v>12.622278321236982</v>
      </c>
      <c r="G9" s="178" t="s">
        <v>15</v>
      </c>
      <c r="H9" s="184" t="s">
        <v>15</v>
      </c>
      <c r="I9" s="184" t="s">
        <v>15</v>
      </c>
      <c r="J9" s="178" t="s">
        <v>30</v>
      </c>
      <c r="K9" s="178" t="s">
        <v>15</v>
      </c>
      <c r="L9" s="26" t="s">
        <v>15</v>
      </c>
    </row>
    <row r="10" spans="1:12" ht="24" customHeight="1">
      <c r="A10" s="96" t="s">
        <v>16</v>
      </c>
      <c r="B10" s="217">
        <v>13.1</v>
      </c>
      <c r="C10" s="8">
        <v>13</v>
      </c>
      <c r="D10" s="77">
        <v>25.54</v>
      </c>
      <c r="E10" s="60">
        <f>E26/15779*100000</f>
        <v>19.012611699093732</v>
      </c>
      <c r="F10" s="21">
        <f>F26/15894*100000</f>
        <v>12.58336479174531</v>
      </c>
      <c r="G10" s="178" t="s">
        <v>15</v>
      </c>
      <c r="H10" s="184" t="s">
        <v>15</v>
      </c>
      <c r="I10" s="184" t="s">
        <v>15</v>
      </c>
      <c r="J10" s="178" t="s">
        <v>30</v>
      </c>
      <c r="K10" s="178" t="s">
        <v>15</v>
      </c>
      <c r="L10" s="26" t="s">
        <v>15</v>
      </c>
    </row>
    <row r="11" spans="1:12" ht="24" customHeight="1">
      <c r="A11" s="96" t="s">
        <v>17</v>
      </c>
      <c r="B11" s="217">
        <v>13.9</v>
      </c>
      <c r="C11" s="8">
        <v>13.7</v>
      </c>
      <c r="D11" s="77">
        <v>20.51</v>
      </c>
      <c r="E11" s="60">
        <f>E27/14736*100000</f>
        <v>20.35830618892508</v>
      </c>
      <c r="F11" s="21">
        <f>F27/14875*100000</f>
        <v>20.168067226890756</v>
      </c>
      <c r="G11" s="178" t="s">
        <v>15</v>
      </c>
      <c r="H11" s="184" t="s">
        <v>15</v>
      </c>
      <c r="I11" s="184" t="s">
        <v>15</v>
      </c>
      <c r="J11" s="178" t="s">
        <v>30</v>
      </c>
      <c r="K11" s="178" t="s">
        <v>15</v>
      </c>
      <c r="L11" s="26" t="s">
        <v>15</v>
      </c>
    </row>
    <row r="12" spans="1:12" ht="24" customHeight="1">
      <c r="A12" s="101" t="s">
        <v>18</v>
      </c>
      <c r="B12" s="218">
        <v>0</v>
      </c>
      <c r="C12" s="27">
        <v>0</v>
      </c>
      <c r="D12" s="78">
        <v>0</v>
      </c>
      <c r="E12" s="61">
        <f>E28/5384*100000</f>
        <v>0</v>
      </c>
      <c r="F12" s="21">
        <f>F28/5399*100000</f>
        <v>37.04389701796629</v>
      </c>
      <c r="G12" s="21">
        <f>G28/5676*100000</f>
        <v>17.618040873854827</v>
      </c>
      <c r="H12" s="182">
        <f>H28/5676*100000</f>
        <v>17.618040873854827</v>
      </c>
      <c r="I12" s="182">
        <f>I28/5676*100000</f>
        <v>0</v>
      </c>
      <c r="J12" s="29">
        <f>J28/6108*100000</f>
        <v>0</v>
      </c>
      <c r="K12" s="29">
        <f>K28/6085*100000</f>
        <v>0</v>
      </c>
      <c r="L12" s="198">
        <f>L28/6114*100000</f>
        <v>16.35590448151783</v>
      </c>
    </row>
    <row r="13" spans="1:12" ht="24" customHeight="1">
      <c r="A13" s="222" t="s">
        <v>19</v>
      </c>
      <c r="B13" s="219">
        <v>16.4</v>
      </c>
      <c r="C13" s="30">
        <v>15.6</v>
      </c>
      <c r="D13" s="79">
        <v>14.29</v>
      </c>
      <c r="E13" s="9">
        <f>E29/237761*100000</f>
        <v>14.720664869343585</v>
      </c>
      <c r="F13" s="9">
        <f>F29/237567*100000</f>
        <v>15.153619820934725</v>
      </c>
      <c r="G13" s="9">
        <f>G29/236935*100000</f>
        <v>9.707303690885686</v>
      </c>
      <c r="H13" s="104">
        <f>H29/236935*100000</f>
        <v>13.083757148585056</v>
      </c>
      <c r="I13" s="104">
        <f>I29/236935*100000</f>
        <v>12.239643784160213</v>
      </c>
      <c r="J13" s="9">
        <f>J29/236842*100000</f>
        <v>10.133337837039038</v>
      </c>
      <c r="K13" s="9">
        <f>K29/235963*100000</f>
        <v>11.018676656933502</v>
      </c>
      <c r="L13" s="10">
        <f>L29/234785*100000</f>
        <v>14.907255574248783</v>
      </c>
    </row>
    <row r="14" spans="1:12" ht="24" customHeight="1">
      <c r="A14" s="222" t="s">
        <v>20</v>
      </c>
      <c r="B14" s="219">
        <v>13.5</v>
      </c>
      <c r="C14" s="30">
        <v>12.7</v>
      </c>
      <c r="D14" s="79">
        <v>11.519</v>
      </c>
      <c r="E14" s="9">
        <f>E30/1180*100</f>
        <v>12.711864406779661</v>
      </c>
      <c r="F14" s="33">
        <f>F30/1179*100</f>
        <v>13.401187446988974</v>
      </c>
      <c r="G14" s="33">
        <f>G30/1173994*100000</f>
        <v>11.839924224484964</v>
      </c>
      <c r="H14" s="185">
        <f>H30/1173994*100000</f>
        <v>11.158489736744823</v>
      </c>
      <c r="I14" s="185">
        <f>I30/1173994*100000</f>
        <v>11.073310425777304</v>
      </c>
      <c r="J14" s="33">
        <f>J30/1170414*100000</f>
        <v>9.569263525555915</v>
      </c>
      <c r="K14" s="33">
        <f>K30/1166656*100000</f>
        <v>11.057243951944704</v>
      </c>
      <c r="L14" s="34">
        <f>L30/1164447*100000</f>
        <v>10.734709265428139</v>
      </c>
    </row>
    <row r="15" spans="1:12" ht="24" customHeight="1">
      <c r="A15" s="223" t="s">
        <v>21</v>
      </c>
      <c r="B15" s="219">
        <v>15.2</v>
      </c>
      <c r="C15" s="30">
        <v>14.3</v>
      </c>
      <c r="D15" s="79">
        <v>13.8</v>
      </c>
      <c r="E15" s="62">
        <v>13.6</v>
      </c>
      <c r="F15" s="9">
        <f>F31/127687*100</f>
        <v>13.095303358995041</v>
      </c>
      <c r="G15" s="9">
        <f>G31/127756*100</f>
        <v>12.768871912082409</v>
      </c>
      <c r="H15" s="104">
        <f>H31/127756*100</f>
        <v>11.987695294154483</v>
      </c>
      <c r="I15" s="104">
        <f>I31/127756*100</f>
        <v>12.656939791477503</v>
      </c>
      <c r="J15" s="9">
        <f>J31/127771*100</f>
        <v>12.430050637468597</v>
      </c>
      <c r="K15" s="9">
        <f>K31/127692*100</f>
        <v>12.198101682172728</v>
      </c>
      <c r="L15" s="10">
        <f>L31/126371*100</f>
        <v>11.7835579365519</v>
      </c>
    </row>
    <row r="16" spans="1:10" ht="14.25">
      <c r="A16" s="11"/>
      <c r="B16" s="12"/>
      <c r="C16" s="2"/>
      <c r="D16" s="11"/>
      <c r="E16" s="11"/>
      <c r="F16" s="2"/>
      <c r="G16" s="11"/>
      <c r="H16" s="11"/>
      <c r="I16" s="11"/>
      <c r="J16" s="11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2" ht="17.25">
      <c r="A18" s="58" t="s">
        <v>91</v>
      </c>
      <c r="B18" s="2"/>
      <c r="C18" s="2"/>
      <c r="D18" s="11"/>
      <c r="E18" s="11"/>
      <c r="F18" s="2"/>
      <c r="G18" s="2"/>
      <c r="H18" s="13"/>
      <c r="I18" s="13"/>
      <c r="J18" s="13"/>
      <c r="K18" s="13"/>
      <c r="L18" s="13" t="s">
        <v>23</v>
      </c>
    </row>
    <row r="19" spans="1:12" ht="24" customHeight="1">
      <c r="A19" s="212" t="s">
        <v>1</v>
      </c>
      <c r="B19" s="206" t="s">
        <v>2</v>
      </c>
      <c r="C19" s="157" t="s">
        <v>3</v>
      </c>
      <c r="D19" s="158" t="s">
        <v>4</v>
      </c>
      <c r="E19" s="159" t="s">
        <v>5</v>
      </c>
      <c r="F19" s="159" t="s">
        <v>6</v>
      </c>
      <c r="G19" s="159" t="s">
        <v>7</v>
      </c>
      <c r="H19" s="163" t="s">
        <v>75</v>
      </c>
      <c r="I19" s="163" t="s">
        <v>78</v>
      </c>
      <c r="J19" s="159" t="s">
        <v>79</v>
      </c>
      <c r="K19" s="235" t="s">
        <v>80</v>
      </c>
      <c r="L19" s="202" t="s">
        <v>81</v>
      </c>
    </row>
    <row r="20" spans="1:12" ht="24" customHeight="1">
      <c r="A20" s="213" t="s">
        <v>8</v>
      </c>
      <c r="B20" s="207">
        <v>26</v>
      </c>
      <c r="C20" s="68">
        <v>14</v>
      </c>
      <c r="D20" s="69">
        <v>16</v>
      </c>
      <c r="E20" s="63">
        <v>15</v>
      </c>
      <c r="F20" s="90">
        <v>18</v>
      </c>
      <c r="G20" s="90">
        <v>12</v>
      </c>
      <c r="H20" s="193">
        <v>15</v>
      </c>
      <c r="I20" s="193">
        <v>13</v>
      </c>
      <c r="J20" s="90">
        <v>11</v>
      </c>
      <c r="K20" s="236">
        <v>12</v>
      </c>
      <c r="L20" s="203">
        <v>13</v>
      </c>
    </row>
    <row r="21" spans="1:12" ht="24" customHeight="1">
      <c r="A21" s="110" t="s">
        <v>9</v>
      </c>
      <c r="B21" s="208"/>
      <c r="C21" s="64"/>
      <c r="D21" s="70"/>
      <c r="E21" s="63"/>
      <c r="F21" s="63"/>
      <c r="G21" s="63">
        <f>4+3</f>
        <v>7</v>
      </c>
      <c r="H21" s="111">
        <v>9</v>
      </c>
      <c r="I21" s="111">
        <v>13</v>
      </c>
      <c r="J21" s="63">
        <v>7</v>
      </c>
      <c r="K21" s="44">
        <v>7</v>
      </c>
      <c r="L21" s="41">
        <v>15</v>
      </c>
    </row>
    <row r="22" spans="1:12" ht="24" customHeight="1">
      <c r="A22" s="100" t="s">
        <v>10</v>
      </c>
      <c r="B22" s="209">
        <v>7</v>
      </c>
      <c r="C22" s="65">
        <v>14</v>
      </c>
      <c r="D22" s="71">
        <v>10</v>
      </c>
      <c r="E22" s="66">
        <v>12</v>
      </c>
      <c r="F22" s="66">
        <v>9</v>
      </c>
      <c r="G22" s="177" t="s">
        <v>11</v>
      </c>
      <c r="H22" s="183" t="s">
        <v>11</v>
      </c>
      <c r="I22" s="183" t="s">
        <v>11</v>
      </c>
      <c r="J22" s="177" t="s">
        <v>11</v>
      </c>
      <c r="K22" s="178" t="s">
        <v>11</v>
      </c>
      <c r="L22" s="26" t="s">
        <v>11</v>
      </c>
    </row>
    <row r="23" spans="1:12" ht="24" customHeight="1">
      <c r="A23" s="100" t="s">
        <v>12</v>
      </c>
      <c r="B23" s="209">
        <v>1</v>
      </c>
      <c r="C23" s="65">
        <v>3</v>
      </c>
      <c r="D23" s="71">
        <v>1</v>
      </c>
      <c r="E23" s="66">
        <v>1</v>
      </c>
      <c r="F23" s="66">
        <v>0</v>
      </c>
      <c r="G23" s="178" t="s">
        <v>11</v>
      </c>
      <c r="H23" s="184" t="s">
        <v>11</v>
      </c>
      <c r="I23" s="184" t="s">
        <v>11</v>
      </c>
      <c r="J23" s="178" t="s">
        <v>11</v>
      </c>
      <c r="K23" s="178" t="s">
        <v>11</v>
      </c>
      <c r="L23" s="26" t="s">
        <v>11</v>
      </c>
    </row>
    <row r="24" spans="1:12" ht="24" customHeight="1">
      <c r="A24" s="100" t="s">
        <v>13</v>
      </c>
      <c r="B24" s="209"/>
      <c r="C24" s="65"/>
      <c r="D24" s="71"/>
      <c r="E24" s="66"/>
      <c r="F24" s="66"/>
      <c r="G24" s="66">
        <f>2+1</f>
        <v>3</v>
      </c>
      <c r="H24" s="112">
        <v>6</v>
      </c>
      <c r="I24" s="112">
        <v>3</v>
      </c>
      <c r="J24" s="66">
        <v>6</v>
      </c>
      <c r="K24" s="44">
        <v>7</v>
      </c>
      <c r="L24" s="41">
        <v>6</v>
      </c>
    </row>
    <row r="25" spans="1:12" ht="24" customHeight="1">
      <c r="A25" s="100" t="s">
        <v>14</v>
      </c>
      <c r="B25" s="209">
        <v>1</v>
      </c>
      <c r="C25" s="65">
        <v>2</v>
      </c>
      <c r="D25" s="71">
        <v>0</v>
      </c>
      <c r="E25" s="66">
        <v>1</v>
      </c>
      <c r="F25" s="66">
        <v>2</v>
      </c>
      <c r="G25" s="178" t="s">
        <v>15</v>
      </c>
      <c r="H25" s="184" t="s">
        <v>15</v>
      </c>
      <c r="I25" s="184" t="s">
        <v>15</v>
      </c>
      <c r="J25" s="178" t="s">
        <v>15</v>
      </c>
      <c r="K25" s="178" t="s">
        <v>15</v>
      </c>
      <c r="L25" s="26" t="s">
        <v>15</v>
      </c>
    </row>
    <row r="26" spans="1:12" ht="24" customHeight="1">
      <c r="A26" s="100" t="s">
        <v>16</v>
      </c>
      <c r="B26" s="209">
        <v>2</v>
      </c>
      <c r="C26" s="65">
        <v>2</v>
      </c>
      <c r="D26" s="71">
        <v>4</v>
      </c>
      <c r="E26" s="66">
        <v>3</v>
      </c>
      <c r="F26" s="66">
        <v>2</v>
      </c>
      <c r="G26" s="178" t="s">
        <v>15</v>
      </c>
      <c r="H26" s="184" t="s">
        <v>15</v>
      </c>
      <c r="I26" s="184" t="s">
        <v>15</v>
      </c>
      <c r="J26" s="178" t="s">
        <v>15</v>
      </c>
      <c r="K26" s="178" t="s">
        <v>15</v>
      </c>
      <c r="L26" s="26" t="s">
        <v>15</v>
      </c>
    </row>
    <row r="27" spans="1:12" ht="24" customHeight="1">
      <c r="A27" s="100" t="s">
        <v>17</v>
      </c>
      <c r="B27" s="209">
        <v>2</v>
      </c>
      <c r="C27" s="65">
        <v>2</v>
      </c>
      <c r="D27" s="71">
        <v>3</v>
      </c>
      <c r="E27" s="66">
        <v>3</v>
      </c>
      <c r="F27" s="67">
        <v>3</v>
      </c>
      <c r="G27" s="178" t="s">
        <v>15</v>
      </c>
      <c r="H27" s="184" t="s">
        <v>15</v>
      </c>
      <c r="I27" s="184" t="s">
        <v>15</v>
      </c>
      <c r="J27" s="178" t="s">
        <v>15</v>
      </c>
      <c r="K27" s="178" t="s">
        <v>15</v>
      </c>
      <c r="L27" s="26" t="s">
        <v>15</v>
      </c>
    </row>
    <row r="28" spans="1:12" ht="24" customHeight="1">
      <c r="A28" s="113" t="s">
        <v>18</v>
      </c>
      <c r="B28" s="210">
        <v>0</v>
      </c>
      <c r="C28" s="72">
        <v>0</v>
      </c>
      <c r="D28" s="73">
        <v>0</v>
      </c>
      <c r="E28" s="67">
        <v>0</v>
      </c>
      <c r="F28" s="91">
        <v>2</v>
      </c>
      <c r="G28" s="91">
        <v>1</v>
      </c>
      <c r="H28" s="194">
        <v>1</v>
      </c>
      <c r="I28" s="194">
        <v>0</v>
      </c>
      <c r="J28" s="91">
        <v>0</v>
      </c>
      <c r="K28" s="179">
        <v>0</v>
      </c>
      <c r="L28" s="87">
        <v>1</v>
      </c>
    </row>
    <row r="29" spans="1:12" ht="24" customHeight="1">
      <c r="A29" s="214" t="s">
        <v>24</v>
      </c>
      <c r="B29" s="211">
        <v>39</v>
      </c>
      <c r="C29" s="51">
        <v>37</v>
      </c>
      <c r="D29" s="52">
        <v>34</v>
      </c>
      <c r="E29" s="53">
        <f aca="true" t="shared" si="0" ref="E29:J29">SUM(E20:E28)</f>
        <v>35</v>
      </c>
      <c r="F29" s="53">
        <f t="shared" si="0"/>
        <v>36</v>
      </c>
      <c r="G29" s="53">
        <f t="shared" si="0"/>
        <v>23</v>
      </c>
      <c r="H29" s="115">
        <f t="shared" si="0"/>
        <v>31</v>
      </c>
      <c r="I29" s="115">
        <f t="shared" si="0"/>
        <v>29</v>
      </c>
      <c r="J29" s="53">
        <f t="shared" si="0"/>
        <v>24</v>
      </c>
      <c r="K29" s="237">
        <v>26</v>
      </c>
      <c r="L29" s="55">
        <f>SUM(L20:L28)</f>
        <v>35</v>
      </c>
    </row>
    <row r="30" spans="1:12" ht="24" customHeight="1">
      <c r="A30" s="214" t="s">
        <v>20</v>
      </c>
      <c r="B30" s="211">
        <v>160</v>
      </c>
      <c r="C30" s="51">
        <v>150</v>
      </c>
      <c r="D30" s="52">
        <v>136</v>
      </c>
      <c r="E30" s="53">
        <v>150</v>
      </c>
      <c r="F30" s="56">
        <v>158</v>
      </c>
      <c r="G30" s="56">
        <v>139</v>
      </c>
      <c r="H30" s="195">
        <v>131</v>
      </c>
      <c r="I30" s="195">
        <v>130</v>
      </c>
      <c r="J30" s="56">
        <v>112</v>
      </c>
      <c r="K30" s="237">
        <v>129</v>
      </c>
      <c r="L30" s="204">
        <v>125</v>
      </c>
    </row>
    <row r="31" spans="1:12" ht="24" customHeight="1">
      <c r="A31" s="215" t="s">
        <v>21</v>
      </c>
      <c r="B31" s="211">
        <v>19347</v>
      </c>
      <c r="C31" s="51">
        <v>18248</v>
      </c>
      <c r="D31" s="52">
        <v>17534</v>
      </c>
      <c r="E31" s="56">
        <v>17316</v>
      </c>
      <c r="F31" s="53">
        <v>16721</v>
      </c>
      <c r="G31" s="53">
        <v>16313</v>
      </c>
      <c r="H31" s="115">
        <v>15315</v>
      </c>
      <c r="I31" s="115">
        <v>16170</v>
      </c>
      <c r="J31" s="53">
        <v>15882</v>
      </c>
      <c r="K31" s="54">
        <v>15576</v>
      </c>
      <c r="L31" s="55">
        <v>14891</v>
      </c>
    </row>
    <row r="32" spans="1:10" ht="14.25">
      <c r="A32" s="11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18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  <c r="J33" s="2"/>
    </row>
    <row r="34" spans="1:10" ht="14.25">
      <c r="A34" s="18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  <c r="J34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workbookViewId="0" topLeftCell="A30">
      <selection activeCell="G41" sqref="G41"/>
    </sheetView>
  </sheetViews>
  <sheetFormatPr defaultColWidth="9.00390625" defaultRowHeight="13.5"/>
  <cols>
    <col min="1" max="1" width="10.625" style="0" customWidth="1"/>
    <col min="2" max="2" width="2.625" style="0" hidden="1" customWidth="1"/>
    <col min="3" max="3" width="8.875" style="0" hidden="1" customWidth="1"/>
    <col min="4" max="11" width="8.87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ht="17.25">
      <c r="A2" s="58" t="s">
        <v>36</v>
      </c>
      <c r="B2" s="58"/>
      <c r="C2" s="11"/>
      <c r="D2" s="11"/>
      <c r="E2" s="11"/>
      <c r="F2" s="2"/>
      <c r="G2" s="2"/>
      <c r="H2" s="201"/>
      <c r="I2" s="201"/>
      <c r="J2" s="201"/>
      <c r="K2" s="201"/>
      <c r="L2" s="201" t="s">
        <v>73</v>
      </c>
    </row>
    <row r="3" spans="1:12" ht="24" customHeight="1">
      <c r="A3" s="162" t="s">
        <v>1</v>
      </c>
      <c r="B3" s="163" t="s">
        <v>2</v>
      </c>
      <c r="C3" s="163" t="s">
        <v>3</v>
      </c>
      <c r="D3" s="163" t="s">
        <v>4</v>
      </c>
      <c r="E3" s="159" t="s">
        <v>5</v>
      </c>
      <c r="F3" s="159" t="s">
        <v>6</v>
      </c>
      <c r="G3" s="159" t="s">
        <v>7</v>
      </c>
      <c r="H3" s="163" t="s">
        <v>75</v>
      </c>
      <c r="I3" s="163" t="s">
        <v>78</v>
      </c>
      <c r="J3" s="159" t="s">
        <v>79</v>
      </c>
      <c r="K3" s="159" t="s">
        <v>80</v>
      </c>
      <c r="L3" s="160" t="s">
        <v>81</v>
      </c>
    </row>
    <row r="4" spans="1:12" ht="24" customHeight="1">
      <c r="A4" s="93" t="s">
        <v>8</v>
      </c>
      <c r="B4" s="94">
        <v>12</v>
      </c>
      <c r="C4" s="94">
        <v>7.4</v>
      </c>
      <c r="D4" s="95">
        <v>8.3</v>
      </c>
      <c r="E4" s="59">
        <f>E20/108844*100000</f>
        <v>6.431222667303664</v>
      </c>
      <c r="F4" s="21">
        <f>F20/108893*100000</f>
        <v>11.938324777533909</v>
      </c>
      <c r="G4" s="21">
        <f>G20/109074*100000</f>
        <v>6.417661404184314</v>
      </c>
      <c r="H4" s="182">
        <f>H20/109074*100000</f>
        <v>7.334470176210646</v>
      </c>
      <c r="I4" s="182">
        <f>I20/109074*100000</f>
        <v>8.251278948236976</v>
      </c>
      <c r="J4" s="205">
        <f>J20/109239*100000</f>
        <v>8.238815807541261</v>
      </c>
      <c r="K4" s="21">
        <f>K20/108779*100000</f>
        <v>4.596475422645915</v>
      </c>
      <c r="L4" s="22">
        <f>L20/108114*100000</f>
        <v>7.399596721978652</v>
      </c>
    </row>
    <row r="5" spans="1:12" ht="24" customHeight="1">
      <c r="A5" s="96" t="s">
        <v>9</v>
      </c>
      <c r="B5" s="97"/>
      <c r="C5" s="97"/>
      <c r="D5" s="98"/>
      <c r="E5" s="60"/>
      <c r="F5" s="99"/>
      <c r="G5" s="21">
        <f>G21/74983*100000</f>
        <v>6.668178120373951</v>
      </c>
      <c r="H5" s="182">
        <f>H21/74983*100000</f>
        <v>8.001813744448743</v>
      </c>
      <c r="I5" s="182">
        <f>I21/74983*100000</f>
        <v>9.335449368523532</v>
      </c>
      <c r="J5" s="25">
        <f>J21/73214*100000</f>
        <v>0</v>
      </c>
      <c r="K5" s="25">
        <f>K21/72635*100000</f>
        <v>4.130240242307427</v>
      </c>
      <c r="L5" s="197">
        <f>L21/71957*100000</f>
        <v>11.11775087899718</v>
      </c>
    </row>
    <row r="6" spans="1:12" ht="24" customHeight="1">
      <c r="A6" s="100" t="s">
        <v>10</v>
      </c>
      <c r="B6" s="97">
        <v>7.3</v>
      </c>
      <c r="C6" s="97">
        <v>13.2</v>
      </c>
      <c r="D6" s="98">
        <v>13.3</v>
      </c>
      <c r="E6" s="60">
        <f>E22/67243*100000</f>
        <v>16.35858007524947</v>
      </c>
      <c r="F6" s="21">
        <f>F22/66891*100000</f>
        <v>10.4647859951264</v>
      </c>
      <c r="G6" s="177" t="s">
        <v>29</v>
      </c>
      <c r="H6" s="183" t="s">
        <v>29</v>
      </c>
      <c r="I6" s="183" t="s">
        <v>29</v>
      </c>
      <c r="J6" s="178" t="s">
        <v>29</v>
      </c>
      <c r="K6" s="178" t="s">
        <v>11</v>
      </c>
      <c r="L6" s="26" t="s">
        <v>11</v>
      </c>
    </row>
    <row r="7" spans="1:12" ht="24" customHeight="1">
      <c r="A7" s="100" t="s">
        <v>12</v>
      </c>
      <c r="B7" s="97">
        <v>9.8</v>
      </c>
      <c r="C7" s="97">
        <v>29.8</v>
      </c>
      <c r="D7" s="98">
        <v>10.1</v>
      </c>
      <c r="E7" s="60">
        <v>0</v>
      </c>
      <c r="F7" s="21">
        <f>F23/9770*100000</f>
        <v>0</v>
      </c>
      <c r="G7" s="178" t="s">
        <v>29</v>
      </c>
      <c r="H7" s="184" t="s">
        <v>29</v>
      </c>
      <c r="I7" s="184" t="s">
        <v>29</v>
      </c>
      <c r="J7" s="178" t="s">
        <v>29</v>
      </c>
      <c r="K7" s="178" t="s">
        <v>11</v>
      </c>
      <c r="L7" s="26" t="s">
        <v>11</v>
      </c>
    </row>
    <row r="8" spans="1:12" ht="24" customHeight="1">
      <c r="A8" s="100" t="s">
        <v>13</v>
      </c>
      <c r="B8" s="97"/>
      <c r="C8" s="97"/>
      <c r="D8" s="98"/>
      <c r="E8" s="60"/>
      <c r="F8" s="21"/>
      <c r="G8" s="21">
        <f>G24/47202*100000</f>
        <v>4.237108597093344</v>
      </c>
      <c r="H8" s="182">
        <f>H24/47202*100000</f>
        <v>4.237108597093344</v>
      </c>
      <c r="I8" s="182">
        <f>I24/47202*100000</f>
        <v>4.237108597093344</v>
      </c>
      <c r="J8" s="25">
        <f>J24/48281*100000</f>
        <v>6.213624407116671</v>
      </c>
      <c r="K8" s="25">
        <f>K24/48464*100000</f>
        <v>6.190161769560912</v>
      </c>
      <c r="L8" s="197">
        <f>L24/48600*100000</f>
        <v>8.23045267489712</v>
      </c>
    </row>
    <row r="9" spans="1:12" ht="24" customHeight="1">
      <c r="A9" s="96" t="s">
        <v>14</v>
      </c>
      <c r="B9" s="97">
        <v>0</v>
      </c>
      <c r="C9" s="97">
        <v>0</v>
      </c>
      <c r="D9" s="98">
        <v>0</v>
      </c>
      <c r="E9" s="60">
        <f>E25/15901*100000</f>
        <v>6.2889126470033325</v>
      </c>
      <c r="F9" s="21">
        <f>F25/15845*100000</f>
        <v>0</v>
      </c>
      <c r="G9" s="178" t="s">
        <v>30</v>
      </c>
      <c r="H9" s="184" t="s">
        <v>30</v>
      </c>
      <c r="I9" s="184" t="s">
        <v>30</v>
      </c>
      <c r="J9" s="178" t="s">
        <v>30</v>
      </c>
      <c r="K9" s="178" t="s">
        <v>15</v>
      </c>
      <c r="L9" s="26" t="s">
        <v>15</v>
      </c>
    </row>
    <row r="10" spans="1:12" ht="24" customHeight="1">
      <c r="A10" s="96" t="s">
        <v>16</v>
      </c>
      <c r="B10" s="97">
        <v>0</v>
      </c>
      <c r="C10" s="97">
        <v>13</v>
      </c>
      <c r="D10" s="98">
        <v>6.4</v>
      </c>
      <c r="E10" s="60">
        <f>E26/15779*100000</f>
        <v>12.675074466062487</v>
      </c>
      <c r="F10" s="21">
        <f>F26/15894*100000</f>
        <v>6.291682395872655</v>
      </c>
      <c r="G10" s="178" t="s">
        <v>30</v>
      </c>
      <c r="H10" s="184" t="s">
        <v>30</v>
      </c>
      <c r="I10" s="184" t="s">
        <v>30</v>
      </c>
      <c r="J10" s="178" t="s">
        <v>30</v>
      </c>
      <c r="K10" s="178" t="s">
        <v>15</v>
      </c>
      <c r="L10" s="26" t="s">
        <v>15</v>
      </c>
    </row>
    <row r="11" spans="1:12" ht="24" customHeight="1">
      <c r="A11" s="96" t="s">
        <v>17</v>
      </c>
      <c r="B11" s="97">
        <v>7</v>
      </c>
      <c r="C11" s="97">
        <v>6.9</v>
      </c>
      <c r="D11" s="98">
        <v>13.7</v>
      </c>
      <c r="E11" s="60">
        <f>E27/14736*100000</f>
        <v>6.7861020629750275</v>
      </c>
      <c r="F11" s="21">
        <f>F27/14875*100000</f>
        <v>13.445378151260504</v>
      </c>
      <c r="G11" s="178" t="s">
        <v>30</v>
      </c>
      <c r="H11" s="184" t="s">
        <v>30</v>
      </c>
      <c r="I11" s="184" t="s">
        <v>30</v>
      </c>
      <c r="J11" s="178" t="s">
        <v>30</v>
      </c>
      <c r="K11" s="178" t="s">
        <v>15</v>
      </c>
      <c r="L11" s="26" t="s">
        <v>15</v>
      </c>
    </row>
    <row r="12" spans="1:12" ht="24" customHeight="1">
      <c r="A12" s="101" t="s">
        <v>18</v>
      </c>
      <c r="B12" s="102">
        <v>0</v>
      </c>
      <c r="C12" s="102">
        <v>0</v>
      </c>
      <c r="D12" s="103">
        <v>0</v>
      </c>
      <c r="E12" s="61">
        <v>0</v>
      </c>
      <c r="F12" s="21">
        <f>F28/5399*100000</f>
        <v>37.04389701796629</v>
      </c>
      <c r="G12" s="21">
        <f>G28/5676*100000</f>
        <v>0</v>
      </c>
      <c r="H12" s="182">
        <f>H28/5676*100000</f>
        <v>17.618040873854827</v>
      </c>
      <c r="I12" s="182">
        <f>I28/5676*100000</f>
        <v>0</v>
      </c>
      <c r="J12" s="29">
        <f>J28/6108*100000</f>
        <v>0</v>
      </c>
      <c r="K12" s="29">
        <f>K28/6085*100000</f>
        <v>0</v>
      </c>
      <c r="L12" s="198">
        <f>L28/6114*100000</f>
        <v>16.35590448151783</v>
      </c>
    </row>
    <row r="13" spans="1:12" ht="24" customHeight="1">
      <c r="A13" s="92" t="s">
        <v>19</v>
      </c>
      <c r="B13" s="104">
        <v>8.4</v>
      </c>
      <c r="C13" s="104">
        <v>9.7</v>
      </c>
      <c r="D13" s="105">
        <v>9.2</v>
      </c>
      <c r="E13" s="9">
        <f>E29/237761*100000</f>
        <v>9.25298934644454</v>
      </c>
      <c r="F13" s="9">
        <f>F29/237567*100000</f>
        <v>10.523347097871337</v>
      </c>
      <c r="G13" s="9">
        <f>G29/236935*100000</f>
        <v>5.908793550973895</v>
      </c>
      <c r="H13" s="104">
        <f>H29/236935*100000</f>
        <v>7.17496359761116</v>
      </c>
      <c r="I13" s="104">
        <f>I29/236935*100000</f>
        <v>7.59702027982358</v>
      </c>
      <c r="J13" s="9">
        <f>J29/236842*100000</f>
        <v>5.066668918519519</v>
      </c>
      <c r="K13" s="9">
        <f>K29/235963*100000</f>
        <v>4.661747816394943</v>
      </c>
      <c r="L13" s="10">
        <f>L29/234785*100000</f>
        <v>8.944353344549269</v>
      </c>
    </row>
    <row r="14" spans="1:12" ht="24" customHeight="1">
      <c r="A14" s="92" t="s">
        <v>20</v>
      </c>
      <c r="B14" s="104">
        <v>7.3</v>
      </c>
      <c r="C14" s="104">
        <v>6.9</v>
      </c>
      <c r="D14" s="105">
        <v>6.4</v>
      </c>
      <c r="E14" s="9">
        <f>E30/1180*100</f>
        <v>7.711864406779662</v>
      </c>
      <c r="F14" s="33">
        <f>F30/1179*100</f>
        <v>7.20949957591179</v>
      </c>
      <c r="G14" s="33">
        <f>G30/1173994*100000</f>
        <v>7.2402414322390065</v>
      </c>
      <c r="H14" s="185">
        <f>H30/1173994*100000</f>
        <v>5.877372456758723</v>
      </c>
      <c r="I14" s="185">
        <f>I30/1173994*100000</f>
        <v>6.7291655664339</v>
      </c>
      <c r="J14" s="33">
        <f>J30/1170414*100000</f>
        <v>5.382710733125202</v>
      </c>
      <c r="K14" s="33">
        <f>K30/1166656*100000</f>
        <v>6.514345274013933</v>
      </c>
      <c r="L14" s="34">
        <f>L30/1164447*100000</f>
        <v>4.122128357924406</v>
      </c>
    </row>
    <row r="15" spans="1:12" ht="24" customHeight="1">
      <c r="A15" s="92" t="s">
        <v>21</v>
      </c>
      <c r="B15" s="104">
        <v>10.4</v>
      </c>
      <c r="C15" s="104">
        <v>9.9</v>
      </c>
      <c r="D15" s="105">
        <v>9.4</v>
      </c>
      <c r="E15" s="9">
        <v>9.3</v>
      </c>
      <c r="F15" s="9">
        <v>9</v>
      </c>
      <c r="G15" s="9">
        <f>G31/127756*100</f>
        <v>8.85907511193212</v>
      </c>
      <c r="H15" s="104">
        <f>H31/127756*100</f>
        <v>8.212530135570931</v>
      </c>
      <c r="I15" s="104">
        <f>I31/127756*100</f>
        <v>7.987100410156861</v>
      </c>
      <c r="J15" s="9">
        <f>J31/127771*100</f>
        <v>7.677015911278772</v>
      </c>
      <c r="K15" s="9">
        <f>K31/127692*100</f>
        <v>7.55803026031388</v>
      </c>
      <c r="L15" s="10">
        <f>L31/126371*100</f>
        <v>5.433999889215089</v>
      </c>
    </row>
    <row r="16" spans="1:10" ht="14.25">
      <c r="A16" s="82"/>
      <c r="B16" s="106"/>
      <c r="C16" s="107"/>
      <c r="D16" s="108"/>
      <c r="E16" s="108"/>
      <c r="F16" s="11"/>
      <c r="G16" s="11"/>
      <c r="H16" s="11"/>
      <c r="I16" s="11"/>
      <c r="J16" s="11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2" ht="17.25">
      <c r="A18" s="58" t="s">
        <v>37</v>
      </c>
      <c r="B18" s="2"/>
      <c r="C18" s="2"/>
      <c r="D18" s="11"/>
      <c r="E18" s="11"/>
      <c r="F18" s="2"/>
      <c r="G18" s="2"/>
      <c r="H18" s="13"/>
      <c r="I18" s="13"/>
      <c r="J18" s="13"/>
      <c r="K18" s="13"/>
      <c r="L18" s="13" t="s">
        <v>23</v>
      </c>
    </row>
    <row r="19" spans="1:12" ht="24" customHeight="1">
      <c r="A19" s="164" t="s">
        <v>1</v>
      </c>
      <c r="B19" s="163" t="s">
        <v>2</v>
      </c>
      <c r="C19" s="163" t="s">
        <v>3</v>
      </c>
      <c r="D19" s="163" t="s">
        <v>4</v>
      </c>
      <c r="E19" s="159" t="s">
        <v>5</v>
      </c>
      <c r="F19" s="159" t="s">
        <v>6</v>
      </c>
      <c r="G19" s="159" t="s">
        <v>7</v>
      </c>
      <c r="H19" s="163" t="s">
        <v>75</v>
      </c>
      <c r="I19" s="163" t="s">
        <v>78</v>
      </c>
      <c r="J19" s="159" t="s">
        <v>79</v>
      </c>
      <c r="K19" s="235" t="s">
        <v>80</v>
      </c>
      <c r="L19" s="202" t="s">
        <v>81</v>
      </c>
    </row>
    <row r="20" spans="1:12" ht="24" customHeight="1">
      <c r="A20" s="110" t="s">
        <v>8</v>
      </c>
      <c r="B20" s="111">
        <v>13</v>
      </c>
      <c r="C20" s="111">
        <v>8</v>
      </c>
      <c r="D20" s="111">
        <v>9</v>
      </c>
      <c r="E20" s="63">
        <v>7</v>
      </c>
      <c r="F20" s="90">
        <v>13</v>
      </c>
      <c r="G20" s="90">
        <v>7</v>
      </c>
      <c r="H20" s="193">
        <v>8</v>
      </c>
      <c r="I20" s="193">
        <v>9</v>
      </c>
      <c r="J20" s="90">
        <v>9</v>
      </c>
      <c r="K20" s="236">
        <v>5</v>
      </c>
      <c r="L20" s="203">
        <v>8</v>
      </c>
    </row>
    <row r="21" spans="1:12" ht="24" customHeight="1">
      <c r="A21" s="100" t="s">
        <v>9</v>
      </c>
      <c r="B21" s="112"/>
      <c r="C21" s="112"/>
      <c r="D21" s="112"/>
      <c r="E21" s="66"/>
      <c r="F21" s="66"/>
      <c r="G21" s="66">
        <v>5</v>
      </c>
      <c r="H21" s="112">
        <v>6</v>
      </c>
      <c r="I21" s="112">
        <v>7</v>
      </c>
      <c r="J21" s="66">
        <v>0</v>
      </c>
      <c r="K21" s="44">
        <v>3</v>
      </c>
      <c r="L21" s="41">
        <v>8</v>
      </c>
    </row>
    <row r="22" spans="1:12" ht="24" customHeight="1">
      <c r="A22" s="100" t="s">
        <v>10</v>
      </c>
      <c r="B22" s="112">
        <v>5</v>
      </c>
      <c r="C22" s="112">
        <v>9</v>
      </c>
      <c r="D22" s="112">
        <v>9</v>
      </c>
      <c r="E22" s="66">
        <v>11</v>
      </c>
      <c r="F22" s="66">
        <v>7</v>
      </c>
      <c r="G22" s="177" t="s">
        <v>29</v>
      </c>
      <c r="H22" s="183" t="s">
        <v>29</v>
      </c>
      <c r="I22" s="183" t="s">
        <v>29</v>
      </c>
      <c r="J22" s="177" t="s">
        <v>29</v>
      </c>
      <c r="K22" s="178" t="s">
        <v>11</v>
      </c>
      <c r="L22" s="26" t="s">
        <v>11</v>
      </c>
    </row>
    <row r="23" spans="1:12" ht="24" customHeight="1">
      <c r="A23" s="100" t="s">
        <v>12</v>
      </c>
      <c r="B23" s="112">
        <v>1</v>
      </c>
      <c r="C23" s="112">
        <v>3</v>
      </c>
      <c r="D23" s="112">
        <v>1</v>
      </c>
      <c r="E23" s="66">
        <v>0</v>
      </c>
      <c r="F23" s="66">
        <v>0</v>
      </c>
      <c r="G23" s="178" t="s">
        <v>29</v>
      </c>
      <c r="H23" s="184" t="s">
        <v>29</v>
      </c>
      <c r="I23" s="184" t="s">
        <v>29</v>
      </c>
      <c r="J23" s="178" t="s">
        <v>29</v>
      </c>
      <c r="K23" s="178" t="s">
        <v>11</v>
      </c>
      <c r="L23" s="26" t="s">
        <v>11</v>
      </c>
    </row>
    <row r="24" spans="1:12" ht="24" customHeight="1">
      <c r="A24" s="100" t="s">
        <v>13</v>
      </c>
      <c r="B24" s="112"/>
      <c r="C24" s="112"/>
      <c r="D24" s="112"/>
      <c r="E24" s="66"/>
      <c r="F24" s="66"/>
      <c r="G24" s="66">
        <v>2</v>
      </c>
      <c r="H24" s="112">
        <v>2</v>
      </c>
      <c r="I24" s="112">
        <v>2</v>
      </c>
      <c r="J24" s="66">
        <v>3</v>
      </c>
      <c r="K24" s="44">
        <v>3</v>
      </c>
      <c r="L24" s="41">
        <v>4</v>
      </c>
    </row>
    <row r="25" spans="1:12" ht="24" customHeight="1">
      <c r="A25" s="100" t="s">
        <v>14</v>
      </c>
      <c r="B25" s="112">
        <v>0</v>
      </c>
      <c r="C25" s="112">
        <v>0</v>
      </c>
      <c r="D25" s="112">
        <v>0</v>
      </c>
      <c r="E25" s="66">
        <v>1</v>
      </c>
      <c r="F25" s="66">
        <v>0</v>
      </c>
      <c r="G25" s="178" t="s">
        <v>30</v>
      </c>
      <c r="H25" s="184" t="s">
        <v>30</v>
      </c>
      <c r="I25" s="184" t="s">
        <v>30</v>
      </c>
      <c r="J25" s="178" t="s">
        <v>30</v>
      </c>
      <c r="K25" s="178" t="s">
        <v>15</v>
      </c>
      <c r="L25" s="26" t="s">
        <v>15</v>
      </c>
    </row>
    <row r="26" spans="1:12" ht="24" customHeight="1">
      <c r="A26" s="100" t="s">
        <v>16</v>
      </c>
      <c r="B26" s="112">
        <v>0</v>
      </c>
      <c r="C26" s="112">
        <v>2</v>
      </c>
      <c r="D26" s="112">
        <v>1</v>
      </c>
      <c r="E26" s="66">
        <v>2</v>
      </c>
      <c r="F26" s="66">
        <v>1</v>
      </c>
      <c r="G26" s="178" t="s">
        <v>30</v>
      </c>
      <c r="H26" s="184" t="s">
        <v>30</v>
      </c>
      <c r="I26" s="184" t="s">
        <v>30</v>
      </c>
      <c r="J26" s="178" t="s">
        <v>30</v>
      </c>
      <c r="K26" s="178" t="s">
        <v>15</v>
      </c>
      <c r="L26" s="26" t="s">
        <v>15</v>
      </c>
    </row>
    <row r="27" spans="1:12" ht="24" customHeight="1">
      <c r="A27" s="100" t="s">
        <v>17</v>
      </c>
      <c r="B27" s="112">
        <v>1</v>
      </c>
      <c r="C27" s="112">
        <v>1</v>
      </c>
      <c r="D27" s="112">
        <v>2</v>
      </c>
      <c r="E27" s="66">
        <v>1</v>
      </c>
      <c r="F27" s="67">
        <v>2</v>
      </c>
      <c r="G27" s="178" t="s">
        <v>30</v>
      </c>
      <c r="H27" s="184" t="s">
        <v>30</v>
      </c>
      <c r="I27" s="184" t="s">
        <v>30</v>
      </c>
      <c r="J27" s="178" t="s">
        <v>30</v>
      </c>
      <c r="K27" s="178" t="s">
        <v>15</v>
      </c>
      <c r="L27" s="26" t="s">
        <v>15</v>
      </c>
    </row>
    <row r="28" spans="1:12" ht="24" customHeight="1">
      <c r="A28" s="113" t="s">
        <v>18</v>
      </c>
      <c r="B28" s="114">
        <v>0</v>
      </c>
      <c r="C28" s="114">
        <v>0</v>
      </c>
      <c r="D28" s="114">
        <v>0</v>
      </c>
      <c r="E28" s="67">
        <v>0</v>
      </c>
      <c r="F28" s="91">
        <v>2</v>
      </c>
      <c r="G28" s="91">
        <v>0</v>
      </c>
      <c r="H28" s="194">
        <v>1</v>
      </c>
      <c r="I28" s="194">
        <v>0</v>
      </c>
      <c r="J28" s="91">
        <v>0</v>
      </c>
      <c r="K28" s="179">
        <v>0</v>
      </c>
      <c r="L28" s="87">
        <v>1</v>
      </c>
    </row>
    <row r="29" spans="1:12" ht="24" customHeight="1">
      <c r="A29" s="109" t="s">
        <v>24</v>
      </c>
      <c r="B29" s="115">
        <v>20</v>
      </c>
      <c r="C29" s="115">
        <v>23</v>
      </c>
      <c r="D29" s="115">
        <v>22</v>
      </c>
      <c r="E29" s="53">
        <f aca="true" t="shared" si="0" ref="E29:K29">SUM(E20:E28)</f>
        <v>22</v>
      </c>
      <c r="F29" s="53">
        <f t="shared" si="0"/>
        <v>25</v>
      </c>
      <c r="G29" s="53">
        <f t="shared" si="0"/>
        <v>14</v>
      </c>
      <c r="H29" s="115">
        <f t="shared" si="0"/>
        <v>17</v>
      </c>
      <c r="I29" s="115">
        <f t="shared" si="0"/>
        <v>18</v>
      </c>
      <c r="J29" s="53">
        <f t="shared" si="0"/>
        <v>12</v>
      </c>
      <c r="K29" s="237">
        <f t="shared" si="0"/>
        <v>11</v>
      </c>
      <c r="L29" s="55">
        <f>SUM(L20:L28)</f>
        <v>21</v>
      </c>
    </row>
    <row r="30" spans="1:12" ht="24" customHeight="1">
      <c r="A30" s="109" t="s">
        <v>20</v>
      </c>
      <c r="B30" s="115">
        <v>86</v>
      </c>
      <c r="C30" s="115">
        <v>82</v>
      </c>
      <c r="D30" s="115">
        <v>75</v>
      </c>
      <c r="E30" s="53">
        <v>91</v>
      </c>
      <c r="F30" s="56">
        <v>85</v>
      </c>
      <c r="G30" s="56">
        <v>85</v>
      </c>
      <c r="H30" s="195">
        <v>69</v>
      </c>
      <c r="I30" s="195">
        <v>79</v>
      </c>
      <c r="J30" s="56">
        <v>63</v>
      </c>
      <c r="K30" s="237">
        <v>76</v>
      </c>
      <c r="L30" s="204">
        <v>48</v>
      </c>
    </row>
    <row r="31" spans="1:12" ht="24" customHeight="1">
      <c r="A31" s="109" t="s">
        <v>21</v>
      </c>
      <c r="B31" s="115">
        <v>13220</v>
      </c>
      <c r="C31" s="115">
        <v>12656</v>
      </c>
      <c r="D31" s="115">
        <v>11933</v>
      </c>
      <c r="E31" s="53">
        <v>11857</v>
      </c>
      <c r="F31" s="53">
        <v>11445</v>
      </c>
      <c r="G31" s="53">
        <v>11318</v>
      </c>
      <c r="H31" s="115">
        <v>10492</v>
      </c>
      <c r="I31" s="115">
        <v>10204</v>
      </c>
      <c r="J31" s="53">
        <v>9809</v>
      </c>
      <c r="K31" s="54">
        <v>9651</v>
      </c>
      <c r="L31" s="55">
        <v>6867</v>
      </c>
    </row>
    <row r="32" spans="1:10" ht="14.25">
      <c r="A32" s="11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18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  <c r="J33" s="2"/>
    </row>
    <row r="34" spans="1:10" ht="14.25">
      <c r="A34" s="18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  <c r="J34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&amp;R52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8">
      <selection activeCell="G41" sqref="G41"/>
    </sheetView>
  </sheetViews>
  <sheetFormatPr defaultColWidth="9.00390625" defaultRowHeight="13.5"/>
  <cols>
    <col min="1" max="1" width="9.00390625" style="118" customWidth="1"/>
    <col min="2" max="2" width="17.25390625" style="118" bestFit="1" customWidth="1"/>
    <col min="3" max="8" width="9.625" style="118" customWidth="1"/>
    <col min="9" max="16384" width="9.00390625" style="118" customWidth="1"/>
  </cols>
  <sheetData>
    <row r="1" spans="1:8" ht="19.5" customHeight="1">
      <c r="A1" s="116" t="s">
        <v>82</v>
      </c>
      <c r="B1" s="117"/>
      <c r="C1" s="117"/>
      <c r="D1" s="117"/>
      <c r="E1" s="117"/>
      <c r="F1" s="117"/>
      <c r="G1" s="117"/>
      <c r="H1" s="117"/>
    </row>
    <row r="2" spans="1:8" ht="19.5" customHeight="1">
      <c r="A2" s="117"/>
      <c r="B2" s="117"/>
      <c r="C2" s="117"/>
      <c r="D2" s="117"/>
      <c r="E2" s="117"/>
      <c r="F2" s="117"/>
      <c r="G2" s="117"/>
      <c r="H2" s="117"/>
    </row>
    <row r="3" spans="1:8" ht="19.5" customHeight="1">
      <c r="A3" s="119" t="s">
        <v>38</v>
      </c>
      <c r="B3" s="120" t="s">
        <v>39</v>
      </c>
      <c r="C3" s="117"/>
      <c r="D3" s="117"/>
      <c r="E3" s="117"/>
      <c r="F3" s="117"/>
      <c r="G3" s="117"/>
      <c r="H3" s="121" t="s">
        <v>83</v>
      </c>
    </row>
    <row r="4" spans="1:8" ht="19.5" customHeight="1">
      <c r="A4" s="165"/>
      <c r="B4" s="166" t="s">
        <v>40</v>
      </c>
      <c r="C4" s="246" t="s">
        <v>41</v>
      </c>
      <c r="D4" s="247"/>
      <c r="E4" s="248"/>
      <c r="F4" s="167" t="s">
        <v>42</v>
      </c>
      <c r="G4" s="167" t="s">
        <v>43</v>
      </c>
      <c r="H4" s="167" t="s">
        <v>44</v>
      </c>
    </row>
    <row r="5" spans="1:8" ht="19.5" customHeight="1">
      <c r="A5" s="168" t="s">
        <v>45</v>
      </c>
      <c r="B5" s="169"/>
      <c r="C5" s="170" t="s">
        <v>46</v>
      </c>
      <c r="D5" s="171" t="s">
        <v>77</v>
      </c>
      <c r="E5" s="172" t="s">
        <v>47</v>
      </c>
      <c r="F5" s="173"/>
      <c r="G5" s="173"/>
      <c r="H5" s="173"/>
    </row>
    <row r="6" spans="1:8" ht="19.5" customHeight="1">
      <c r="A6" s="243" t="s">
        <v>48</v>
      </c>
      <c r="B6" s="123" t="s">
        <v>49</v>
      </c>
      <c r="C6" s="124" t="s">
        <v>50</v>
      </c>
      <c r="D6" s="125" t="s">
        <v>50</v>
      </c>
      <c r="E6" s="126" t="s">
        <v>50</v>
      </c>
      <c r="F6" s="127" t="s">
        <v>50</v>
      </c>
      <c r="G6" s="127" t="s">
        <v>50</v>
      </c>
      <c r="H6" s="127" t="s">
        <v>50</v>
      </c>
    </row>
    <row r="7" spans="1:8" ht="19.5" customHeight="1">
      <c r="A7" s="244"/>
      <c r="B7" s="128" t="s">
        <v>51</v>
      </c>
      <c r="C7" s="129" t="s">
        <v>50</v>
      </c>
      <c r="D7" s="130" t="s">
        <v>50</v>
      </c>
      <c r="E7" s="131" t="s">
        <v>50</v>
      </c>
      <c r="F7" s="132" t="s">
        <v>50</v>
      </c>
      <c r="G7" s="132" t="s">
        <v>50</v>
      </c>
      <c r="H7" s="132" t="s">
        <v>50</v>
      </c>
    </row>
    <row r="8" spans="1:8" ht="19.5" customHeight="1">
      <c r="A8" s="244"/>
      <c r="B8" s="128" t="s">
        <v>52</v>
      </c>
      <c r="C8" s="129" t="s">
        <v>50</v>
      </c>
      <c r="D8" s="130" t="s">
        <v>50</v>
      </c>
      <c r="E8" s="131" t="s">
        <v>50</v>
      </c>
      <c r="F8" s="132" t="s">
        <v>50</v>
      </c>
      <c r="G8" s="132" t="s">
        <v>50</v>
      </c>
      <c r="H8" s="132" t="s">
        <v>50</v>
      </c>
    </row>
    <row r="9" spans="1:8" ht="19.5" customHeight="1">
      <c r="A9" s="244"/>
      <c r="B9" s="128" t="s">
        <v>53</v>
      </c>
      <c r="C9" s="129" t="s">
        <v>50</v>
      </c>
      <c r="D9" s="130" t="s">
        <v>50</v>
      </c>
      <c r="E9" s="131" t="s">
        <v>50</v>
      </c>
      <c r="F9" s="132" t="s">
        <v>50</v>
      </c>
      <c r="G9" s="132" t="s">
        <v>50</v>
      </c>
      <c r="H9" s="132" t="s">
        <v>50</v>
      </c>
    </row>
    <row r="10" spans="1:8" ht="19.5" customHeight="1">
      <c r="A10" s="245"/>
      <c r="B10" s="133" t="s">
        <v>54</v>
      </c>
      <c r="C10" s="134" t="s">
        <v>50</v>
      </c>
      <c r="D10" s="135" t="s">
        <v>50</v>
      </c>
      <c r="E10" s="136" t="s">
        <v>50</v>
      </c>
      <c r="F10" s="180" t="s">
        <v>50</v>
      </c>
      <c r="G10" s="180" t="s">
        <v>50</v>
      </c>
      <c r="H10" s="136" t="s">
        <v>50</v>
      </c>
    </row>
    <row r="11" spans="1:8" ht="19.5" customHeight="1">
      <c r="A11" s="249" t="s">
        <v>55</v>
      </c>
      <c r="B11" s="249"/>
      <c r="C11" s="137">
        <v>1386</v>
      </c>
      <c r="D11" s="135">
        <v>4</v>
      </c>
      <c r="E11" s="139" t="s">
        <v>50</v>
      </c>
      <c r="F11" s="140" t="s">
        <v>50</v>
      </c>
      <c r="G11" s="140" t="s">
        <v>50</v>
      </c>
      <c r="H11" s="140" t="s">
        <v>50</v>
      </c>
    </row>
    <row r="12" spans="1:8" ht="19.5" customHeight="1">
      <c r="A12" s="249" t="s">
        <v>56</v>
      </c>
      <c r="B12" s="249"/>
      <c r="C12" s="137" t="s">
        <v>50</v>
      </c>
      <c r="D12" s="138" t="s">
        <v>50</v>
      </c>
      <c r="E12" s="139">
        <v>8896</v>
      </c>
      <c r="F12" s="140">
        <v>3243</v>
      </c>
      <c r="G12" s="140">
        <v>2307</v>
      </c>
      <c r="H12" s="140">
        <v>451</v>
      </c>
    </row>
    <row r="13" spans="1:8" ht="19.5" customHeight="1">
      <c r="A13" s="249" t="s">
        <v>57</v>
      </c>
      <c r="B13" s="249"/>
      <c r="C13" s="137" t="s">
        <v>50</v>
      </c>
      <c r="D13" s="138" t="s">
        <v>50</v>
      </c>
      <c r="E13" s="139" t="s">
        <v>50</v>
      </c>
      <c r="F13" s="140">
        <v>3367</v>
      </c>
      <c r="G13" s="140">
        <v>143</v>
      </c>
      <c r="H13" s="140">
        <v>731</v>
      </c>
    </row>
    <row r="14" spans="1:8" ht="19.5" customHeight="1">
      <c r="A14" s="117"/>
      <c r="B14" s="117"/>
      <c r="C14" s="117"/>
      <c r="D14" s="117"/>
      <c r="E14" s="117"/>
      <c r="F14" s="117"/>
      <c r="G14" s="117"/>
      <c r="H14" s="117"/>
    </row>
    <row r="15" spans="1:8" ht="19.5" customHeight="1">
      <c r="A15" s="119" t="s">
        <v>58</v>
      </c>
      <c r="B15" s="120" t="s">
        <v>59</v>
      </c>
      <c r="C15" s="117"/>
      <c r="D15" s="117"/>
      <c r="E15" s="117"/>
      <c r="F15" s="117"/>
      <c r="G15" s="121" t="s">
        <v>83</v>
      </c>
      <c r="H15" s="117"/>
    </row>
    <row r="16" spans="1:8" ht="35.25" customHeight="1">
      <c r="A16" s="250" t="s">
        <v>60</v>
      </c>
      <c r="B16" s="250"/>
      <c r="C16" s="174" t="s">
        <v>61</v>
      </c>
      <c r="D16" s="174" t="s">
        <v>62</v>
      </c>
      <c r="E16" s="174" t="s">
        <v>63</v>
      </c>
      <c r="F16" s="175" t="s">
        <v>64</v>
      </c>
      <c r="G16" s="176" t="s">
        <v>71</v>
      </c>
      <c r="H16" s="117"/>
    </row>
    <row r="17" spans="1:8" ht="19.5" customHeight="1">
      <c r="A17" s="242" t="s">
        <v>65</v>
      </c>
      <c r="B17" s="141" t="s">
        <v>66</v>
      </c>
      <c r="C17" s="142">
        <f>SUM(C18:C21)</f>
        <v>52000</v>
      </c>
      <c r="D17" s="142">
        <f>SUM(D18:D21)</f>
        <v>10865</v>
      </c>
      <c r="E17" s="143">
        <f aca="true" t="shared" si="0" ref="E17:E26">D17/C17</f>
        <v>0.2089423076923077</v>
      </c>
      <c r="F17" s="141">
        <v>0</v>
      </c>
      <c r="G17" s="141">
        <f>SUM(G18:G21)</f>
        <v>0</v>
      </c>
      <c r="H17" s="117"/>
    </row>
    <row r="18" spans="1:8" ht="19.5" customHeight="1">
      <c r="A18" s="242"/>
      <c r="B18" s="144" t="s">
        <v>67</v>
      </c>
      <c r="C18" s="145">
        <v>22228</v>
      </c>
      <c r="D18" s="145">
        <v>6516</v>
      </c>
      <c r="E18" s="146">
        <f t="shared" si="0"/>
        <v>0.2931437826165197</v>
      </c>
      <c r="F18" s="144">
        <v>0</v>
      </c>
      <c r="G18" s="144">
        <v>0</v>
      </c>
      <c r="H18" s="117"/>
    </row>
    <row r="19" spans="1:8" ht="19.5" customHeight="1">
      <c r="A19" s="242"/>
      <c r="B19" s="147" t="s">
        <v>68</v>
      </c>
      <c r="C19" s="199">
        <v>19688</v>
      </c>
      <c r="D19" s="148">
        <v>2029</v>
      </c>
      <c r="E19" s="149">
        <f t="shared" si="0"/>
        <v>0.10305770012190167</v>
      </c>
      <c r="F19" s="147">
        <v>0</v>
      </c>
      <c r="G19" s="147">
        <v>0</v>
      </c>
      <c r="H19" s="117"/>
    </row>
    <row r="20" spans="1:8" ht="19.5" customHeight="1">
      <c r="A20" s="242"/>
      <c r="B20" s="147" t="s">
        <v>69</v>
      </c>
      <c r="C20" s="148">
        <v>8984</v>
      </c>
      <c r="D20" s="148">
        <v>2320</v>
      </c>
      <c r="E20" s="150">
        <f t="shared" si="0"/>
        <v>0.25823686553873554</v>
      </c>
      <c r="F20" s="147">
        <v>0</v>
      </c>
      <c r="G20" s="147">
        <v>0</v>
      </c>
      <c r="H20" s="117"/>
    </row>
    <row r="21" spans="1:8" ht="19.5" customHeight="1">
      <c r="A21" s="242"/>
      <c r="B21" s="122" t="s">
        <v>70</v>
      </c>
      <c r="C21" s="151">
        <v>1100</v>
      </c>
      <c r="D21" s="151"/>
      <c r="E21" s="152">
        <f t="shared" si="0"/>
        <v>0</v>
      </c>
      <c r="F21" s="122">
        <v>0</v>
      </c>
      <c r="G21" s="122">
        <v>0</v>
      </c>
      <c r="H21" s="117"/>
    </row>
    <row r="22" spans="1:8" ht="19.5" customHeight="1">
      <c r="A22" s="243" t="s">
        <v>76</v>
      </c>
      <c r="B22" s="141" t="s">
        <v>66</v>
      </c>
      <c r="C22" s="142">
        <f>SUM(C23:C26)</f>
        <v>2022</v>
      </c>
      <c r="D22" s="142">
        <f>SUM(D23:D26)</f>
        <v>1918</v>
      </c>
      <c r="E22" s="143">
        <f t="shared" si="0"/>
        <v>0.9485657764589516</v>
      </c>
      <c r="F22" s="153"/>
      <c r="G22" s="153"/>
      <c r="H22" s="117"/>
    </row>
    <row r="23" spans="1:8" ht="19.5" customHeight="1">
      <c r="A23" s="244"/>
      <c r="B23" s="144" t="s">
        <v>67</v>
      </c>
      <c r="C23" s="145">
        <v>929</v>
      </c>
      <c r="D23" s="145">
        <v>872</v>
      </c>
      <c r="E23" s="146">
        <f t="shared" si="0"/>
        <v>0.9386437029063509</v>
      </c>
      <c r="F23" s="154"/>
      <c r="G23" s="154"/>
      <c r="H23" s="117"/>
    </row>
    <row r="24" spans="1:8" ht="19.5" customHeight="1">
      <c r="A24" s="244"/>
      <c r="B24" s="147" t="s">
        <v>68</v>
      </c>
      <c r="C24" s="199">
        <v>540</v>
      </c>
      <c r="D24" s="148">
        <v>532</v>
      </c>
      <c r="E24" s="149">
        <f t="shared" si="0"/>
        <v>0.9851851851851852</v>
      </c>
      <c r="F24" s="155"/>
      <c r="G24" s="155"/>
      <c r="H24" s="117"/>
    </row>
    <row r="25" spans="1:8" ht="19.5" customHeight="1">
      <c r="A25" s="244"/>
      <c r="B25" s="147" t="s">
        <v>69</v>
      </c>
      <c r="C25" s="148">
        <v>484</v>
      </c>
      <c r="D25" s="148">
        <v>445</v>
      </c>
      <c r="E25" s="150">
        <f t="shared" si="0"/>
        <v>0.9194214876033058</v>
      </c>
      <c r="F25" s="155"/>
      <c r="G25" s="155"/>
      <c r="H25" s="117"/>
    </row>
    <row r="26" spans="1:8" ht="19.5" customHeight="1">
      <c r="A26" s="245"/>
      <c r="B26" s="122" t="s">
        <v>70</v>
      </c>
      <c r="C26" s="151">
        <v>69</v>
      </c>
      <c r="D26" s="151">
        <v>69</v>
      </c>
      <c r="E26" s="152">
        <f t="shared" si="0"/>
        <v>1</v>
      </c>
      <c r="F26" s="156"/>
      <c r="G26" s="156"/>
      <c r="H26" s="117"/>
    </row>
    <row r="27" spans="1:8" ht="19.5" customHeight="1">
      <c r="A27" s="238"/>
      <c r="B27" s="239"/>
      <c r="C27" s="240"/>
      <c r="D27" s="240"/>
      <c r="E27" s="241"/>
      <c r="F27" s="239"/>
      <c r="G27" s="239"/>
      <c r="H27" s="117"/>
    </row>
    <row r="28" spans="1:8" ht="19.5" customHeight="1">
      <c r="A28" s="238"/>
      <c r="B28" s="239"/>
      <c r="C28" s="240"/>
      <c r="D28" s="240"/>
      <c r="E28" s="241"/>
      <c r="F28" s="239"/>
      <c r="G28" s="239"/>
      <c r="H28" s="117"/>
    </row>
    <row r="29" spans="1:8" ht="19.5" customHeight="1">
      <c r="A29" s="238"/>
      <c r="B29" s="239"/>
      <c r="C29" s="240"/>
      <c r="D29" s="240"/>
      <c r="E29" s="241"/>
      <c r="F29" s="239"/>
      <c r="G29" s="239"/>
      <c r="H29" s="117"/>
    </row>
    <row r="30" spans="1:8" ht="19.5" customHeight="1">
      <c r="A30" s="238"/>
      <c r="B30" s="239"/>
      <c r="C30" s="240"/>
      <c r="D30" s="240"/>
      <c r="E30" s="241"/>
      <c r="F30" s="239"/>
      <c r="G30" s="239"/>
      <c r="H30" s="117"/>
    </row>
    <row r="31" spans="1:8" ht="19.5" customHeight="1">
      <c r="A31" s="238"/>
      <c r="B31" s="239"/>
      <c r="C31" s="240"/>
      <c r="D31" s="240"/>
      <c r="E31" s="241"/>
      <c r="F31" s="239"/>
      <c r="G31" s="239"/>
      <c r="H31" s="117"/>
    </row>
    <row r="32" spans="1:8" ht="19.5" customHeight="1">
      <c r="A32" s="238"/>
      <c r="B32" s="239"/>
      <c r="C32" s="240"/>
      <c r="D32" s="240"/>
      <c r="E32" s="241"/>
      <c r="F32" s="239"/>
      <c r="G32" s="239"/>
      <c r="H32" s="117"/>
    </row>
    <row r="33" spans="1:8" ht="19.5" customHeight="1">
      <c r="A33" s="238"/>
      <c r="B33" s="239"/>
      <c r="C33" s="240"/>
      <c r="D33" s="240"/>
      <c r="E33" s="241"/>
      <c r="F33" s="239"/>
      <c r="G33" s="239"/>
      <c r="H33" s="117"/>
    </row>
    <row r="34" spans="1:8" ht="19.5" customHeight="1">
      <c r="A34" s="117"/>
      <c r="B34" s="117"/>
      <c r="C34" s="117"/>
      <c r="D34" s="117"/>
      <c r="E34" s="117"/>
      <c r="F34" s="117"/>
      <c r="G34" s="117"/>
      <c r="H34" s="117"/>
    </row>
    <row r="35" spans="1:8" ht="19.5" customHeight="1">
      <c r="A35" s="117"/>
      <c r="B35" s="117"/>
      <c r="C35" s="117"/>
      <c r="D35" s="117"/>
      <c r="E35" s="117"/>
      <c r="F35" s="117"/>
      <c r="G35" s="117"/>
      <c r="H35" s="117"/>
    </row>
    <row r="36" spans="1:8" ht="19.5" customHeight="1">
      <c r="A36" s="117"/>
      <c r="B36" s="117"/>
      <c r="C36" s="117"/>
      <c r="D36" s="117"/>
      <c r="E36" s="117"/>
      <c r="F36" s="117"/>
      <c r="G36" s="117"/>
      <c r="H36" s="117"/>
    </row>
    <row r="37" spans="1:8" ht="19.5" customHeight="1">
      <c r="A37" s="117"/>
      <c r="B37" s="117"/>
      <c r="C37" s="117"/>
      <c r="D37" s="117"/>
      <c r="E37" s="117"/>
      <c r="F37" s="117"/>
      <c r="G37" s="117"/>
      <c r="H37" s="117"/>
    </row>
    <row r="38" spans="1:8" ht="19.5" customHeight="1">
      <c r="A38" s="117"/>
      <c r="B38" s="117"/>
      <c r="C38" s="117"/>
      <c r="D38" s="117"/>
      <c r="E38" s="117"/>
      <c r="F38" s="117"/>
      <c r="G38" s="117"/>
      <c r="H38" s="117"/>
    </row>
    <row r="39" spans="1:8" ht="19.5" customHeight="1">
      <c r="A39" s="117"/>
      <c r="B39" s="117"/>
      <c r="C39" s="117"/>
      <c r="D39" s="117"/>
      <c r="E39" s="117"/>
      <c r="F39" s="117"/>
      <c r="G39" s="117"/>
      <c r="H39" s="117"/>
    </row>
  </sheetData>
  <sheetProtection/>
  <mergeCells count="8">
    <mergeCell ref="A17:A21"/>
    <mergeCell ref="A22:A26"/>
    <mergeCell ref="C4:E4"/>
    <mergeCell ref="A6:A10"/>
    <mergeCell ref="A11:B11"/>
    <mergeCell ref="A12:B12"/>
    <mergeCell ref="A13:B13"/>
    <mergeCell ref="A16:B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&amp;R53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tanaka-a</cp:lastModifiedBy>
  <cp:lastPrinted>2012-03-22T01:37:15Z</cp:lastPrinted>
  <dcterms:created xsi:type="dcterms:W3CDTF">2007-01-19T09:42:23Z</dcterms:created>
  <dcterms:modified xsi:type="dcterms:W3CDTF">2012-07-09T06:36:31Z</dcterms:modified>
  <cp:category/>
  <cp:version/>
  <cp:contentType/>
  <cp:contentStatus/>
</cp:coreProperties>
</file>