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sv\1708500_女性活躍・県民協働課\003【大】女性活躍推進グループ\009【中】宣言企業\2026(R8)\003【簿】いしかわ女性活躍推進企業（R13末）\01 制度ホームページ\★HP掲載データ（R9以降は、「009【中】～」に移動して管理）\要綱・様式\"/>
    </mc:Choice>
  </mc:AlternateContent>
  <xr:revisionPtr revIDLastSave="0" documentId="13_ncr:1_{95F6E022-24D1-4FA7-A555-78EF95CFD1FD}" xr6:coauthVersionLast="47" xr6:coauthVersionMax="47" xr10:uidLastSave="{00000000-0000-0000-0000-000000000000}"/>
  <bookViews>
    <workbookView xWindow="28680" yWindow="-5190" windowWidth="16440" windowHeight="28320" xr2:uid="{8F9B125A-561B-485A-B150-DFE9278AE86D}"/>
  </bookViews>
  <sheets>
    <sheet name="記入にあたって" sheetId="11" r:id="rId1"/>
    <sheet name="申請書" sheetId="1" r:id="rId2"/>
    <sheet name="認定基準達成状況" sheetId="4" r:id="rId3"/>
    <sheet name="判定表" sheetId="3" r:id="rId4"/>
    <sheet name="事務局用(編集不可)→" sheetId="2" r:id="rId5"/>
    <sheet name="項目１①イ関係" sheetId="5" r:id="rId6"/>
    <sheet name="項目２③ア関係" sheetId="6" r:id="rId7"/>
    <sheet name="項目４⑥関係" sheetId="9" r:id="rId8"/>
    <sheet name="項目５⑦関係" sheetId="7" r:id="rId9"/>
    <sheet name="項目６⑩関係" sheetId="8" r:id="rId10"/>
    <sheet name="プルダウン用" sheetId="13" r:id="rId11"/>
    <sheet name="事務局入力作業用" sheetId="14" r:id="rId12"/>
  </sheets>
  <definedNames>
    <definedName name="_xlnm._FilterDatabase" localSheetId="2" hidden="1">認定基準達成状況!$A$1:$T$1</definedName>
    <definedName name="_xlnm.Print_Area" localSheetId="0">記入にあたって!$A$1:$C$27</definedName>
    <definedName name="_xlnm.Print_Area" localSheetId="5">項目１①イ関係!$A$1:$E$30</definedName>
    <definedName name="_xlnm.Print_Area" localSheetId="6">項目２③ア関係!$A$1:$F$30</definedName>
    <definedName name="_xlnm.Print_Area" localSheetId="7">項目４⑥関係!$A$1:$E$7</definedName>
    <definedName name="_xlnm.Print_Area" localSheetId="8">項目５⑦関係!$A$1:$F$30</definedName>
    <definedName name="_xlnm.Print_Area" localSheetId="9">項目６⑩関係!$A$1:$G$29</definedName>
    <definedName name="_xlnm.Print_Area" localSheetId="1">申請書!$B$1:$R$34</definedName>
    <definedName name="_xlnm.Print_Area" localSheetId="2">認定基準達成状況!$A$1:$L$108</definedName>
    <definedName name="_xlnm.Print_Area" localSheetId="3">判定表!$A$1:$J$28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4" l="1"/>
  <c r="BG3" i="14"/>
  <c r="BF3" i="14"/>
  <c r="BE3" i="14"/>
  <c r="BD3" i="14"/>
  <c r="BC3" i="14"/>
  <c r="BB3" i="14"/>
  <c r="AW3" i="14"/>
  <c r="AX3" i="14"/>
  <c r="AY3" i="14"/>
  <c r="AZ3" i="14"/>
  <c r="BA3" i="14"/>
  <c r="AV3" i="14"/>
  <c r="AQ3" i="14"/>
  <c r="AR3" i="14"/>
  <c r="AS3" i="14"/>
  <c r="AT3" i="14"/>
  <c r="AU3" i="14"/>
  <c r="AP3" i="14"/>
  <c r="AO3" i="14"/>
  <c r="AM3" i="14"/>
  <c r="AL3" i="14"/>
  <c r="AJ3" i="14"/>
  <c r="AI3" i="14"/>
  <c r="AH3" i="14"/>
  <c r="AG3" i="14"/>
  <c r="AF3" i="14"/>
  <c r="AE3" i="14"/>
  <c r="AD3" i="14"/>
  <c r="AC3" i="14"/>
  <c r="AB3" i="14"/>
  <c r="AA3" i="14"/>
  <c r="Z3" i="14"/>
  <c r="Y3" i="14"/>
  <c r="X3" i="14"/>
  <c r="W3" i="14"/>
  <c r="V3" i="14"/>
  <c r="U3" i="14"/>
  <c r="T3" i="14"/>
  <c r="S3" i="14"/>
  <c r="R3" i="14"/>
  <c r="Q3" i="14"/>
  <c r="P3" i="14"/>
  <c r="J3" i="14"/>
  <c r="I3" i="14"/>
  <c r="O3" i="14"/>
  <c r="N3" i="14"/>
  <c r="M3" i="14"/>
  <c r="L3" i="14"/>
  <c r="K3" i="14"/>
  <c r="H3" i="14"/>
  <c r="F3" i="14"/>
  <c r="E3" i="14"/>
  <c r="D3" i="14"/>
  <c r="C3" i="14"/>
  <c r="K103" i="4" l="1"/>
  <c r="A107" i="4" s="1"/>
  <c r="G28" i="1"/>
  <c r="G29" i="1"/>
  <c r="F73" i="4" l="1"/>
  <c r="H73" i="4" s="1"/>
  <c r="K54" i="4"/>
  <c r="F62" i="4"/>
  <c r="AK3" i="14" s="1"/>
  <c r="I17" i="3" l="1"/>
  <c r="G17" i="3"/>
  <c r="K26" i="6"/>
  <c r="G78" i="4"/>
  <c r="AN3" i="14" s="1"/>
  <c r="F37" i="4"/>
  <c r="G19" i="3"/>
  <c r="I22" i="3" l="1" a="1"/>
  <c r="I22" i="3" s="1"/>
  <c r="L22" i="3" s="1"/>
  <c r="C26" i="4"/>
  <c r="B26" i="4"/>
  <c r="F26" i="4"/>
  <c r="D26" i="4" l="1"/>
  <c r="D20" i="4"/>
  <c r="I62" i="4"/>
  <c r="D44" i="4"/>
  <c r="D43" i="4"/>
  <c r="D42" i="4"/>
  <c r="H44" i="4"/>
  <c r="H43" i="4"/>
  <c r="H42" i="4"/>
  <c r="G16" i="3"/>
  <c r="G21" i="3"/>
  <c r="D92" i="4"/>
  <c r="D69" i="4"/>
  <c r="G14" i="3"/>
  <c r="K98" i="4"/>
  <c r="I21" i="3" s="1"/>
  <c r="G20" i="3"/>
  <c r="G22" i="3"/>
  <c r="E42" i="4" l="1"/>
  <c r="H26" i="4"/>
  <c r="H85" i="4"/>
  <c r="I19" i="3" s="1"/>
  <c r="I14" i="3"/>
  <c r="K48" i="4"/>
  <c r="A49" i="4" s="1"/>
  <c r="K30" i="4"/>
  <c r="A31" i="4" l="1"/>
  <c r="I13" i="3"/>
  <c r="I10" i="3"/>
  <c r="M97" i="4"/>
  <c r="J62" i="4" l="1"/>
  <c r="I15" i="3" s="1"/>
  <c r="K62" i="4"/>
  <c r="F92" i="4"/>
  <c r="H92" i="4" s="1"/>
  <c r="I20" i="3" s="1"/>
  <c r="C28" i="8"/>
  <c r="F69" i="4"/>
  <c r="H69" i="4" s="1"/>
  <c r="I16" i="3" s="1"/>
  <c r="L16" i="3" s="1"/>
  <c r="H37" i="4"/>
  <c r="C29" i="7"/>
  <c r="C28" i="7"/>
  <c r="L26" i="7"/>
  <c r="L27" i="7" s="1"/>
  <c r="L24" i="7"/>
  <c r="L23" i="7"/>
  <c r="L20" i="7"/>
  <c r="L21" i="7" s="1"/>
  <c r="L18" i="7"/>
  <c r="L14" i="7"/>
  <c r="L12" i="7"/>
  <c r="L9" i="7"/>
  <c r="C11" i="7"/>
  <c r="C10" i="7"/>
  <c r="C29" i="6"/>
  <c r="C28" i="6"/>
  <c r="K27" i="6"/>
  <c r="K24" i="6"/>
  <c r="K23" i="6"/>
  <c r="K21" i="6"/>
  <c r="K20" i="6"/>
  <c r="K18" i="6"/>
  <c r="K14" i="6"/>
  <c r="K12" i="6"/>
  <c r="K9" i="6"/>
  <c r="C11" i="6"/>
  <c r="C10" i="6"/>
  <c r="C14" i="7" l="1"/>
  <c r="C14" i="6"/>
  <c r="G15" i="3"/>
  <c r="L20" i="3"/>
  <c r="L19" i="3"/>
  <c r="J78" i="4"/>
  <c r="A81" i="4" s="1"/>
  <c r="L10" i="3"/>
  <c r="L13" i="3"/>
  <c r="D37" i="4"/>
  <c r="J37" i="4" s="1"/>
  <c r="G11" i="3" s="1"/>
  <c r="C29" i="5"/>
  <c r="C28" i="5"/>
  <c r="C11" i="5"/>
  <c r="C10" i="5"/>
  <c r="G9" i="3"/>
  <c r="I22" i="4"/>
  <c r="D22" i="4"/>
  <c r="I21" i="4"/>
  <c r="D21" i="4"/>
  <c r="I20" i="4"/>
  <c r="F2" i="3"/>
  <c r="O27" i="1"/>
  <c r="K27" i="1"/>
  <c r="G27" i="1" l="1"/>
  <c r="I18" i="3"/>
  <c r="L18" i="3" s="1"/>
  <c r="I42" i="4"/>
  <c r="J42" i="4" s="1"/>
  <c r="G12" i="3" s="1"/>
  <c r="G18" i="3"/>
  <c r="L21" i="3"/>
  <c r="J20" i="4"/>
  <c r="E20" i="4"/>
  <c r="F20" i="4" s="1"/>
  <c r="K20" i="4" l="1"/>
  <c r="L15" i="3"/>
  <c r="L14" i="3"/>
  <c r="G8" i="3" l="1"/>
  <c r="I8" i="3"/>
  <c r="L8" i="3" s="1"/>
  <c r="K42" i="4"/>
  <c r="I11" i="3" l="1"/>
  <c r="L11" i="3" s="1"/>
  <c r="I24" i="3" s="1"/>
  <c r="F26" i="3" s="1" a="1"/>
  <c r="F2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森田　陽大</author>
  </authors>
  <commentList>
    <comment ref="O3" authorId="0" shapeId="0" xr:uid="{DA758CA5-FE8D-450F-8156-735D7396AFFA}">
      <text>
        <r>
          <rPr>
            <sz val="9"/>
            <color indexed="81"/>
            <rFont val="MS P ゴシック"/>
            <family val="3"/>
            <charset val="128"/>
          </rPr>
          <t>申請日を入力してください。
入力の際は、次のように入力してください。
例：2026/04/01
※自動的に和暦に変換されます。</t>
        </r>
      </text>
    </comment>
    <comment ref="L6" authorId="0" shapeId="0" xr:uid="{FD00BEB5-83A2-4E29-A248-0EB889422F6F}">
      <text>
        <r>
          <rPr>
            <sz val="9"/>
            <color indexed="81"/>
            <rFont val="MS P ゴシック"/>
            <family val="3"/>
            <charset val="128"/>
          </rPr>
          <t>県外に本社を置く企業の支社または事業所が申請する場合は、申請する支社又は事業所の名前を記入すること
　例）○○株式会社 ○○支社　</t>
        </r>
      </text>
    </comment>
    <comment ref="I21" authorId="0" shapeId="0" xr:uid="{2A8B8E6E-72C9-49AC-A3B7-C8B7F49D60C8}">
      <text>
        <r>
          <rPr>
            <sz val="9"/>
            <color indexed="81"/>
            <rFont val="MS P ゴシック"/>
            <family val="3"/>
            <charset val="128"/>
          </rPr>
          <t>ハイフンありで入力してください</t>
        </r>
      </text>
    </comment>
    <comment ref="G23" authorId="0" shapeId="0" xr:uid="{65BA11C8-FC52-4F71-80B3-A147A839BDFF}">
      <text>
        <r>
          <rPr>
            <sz val="9"/>
            <color indexed="81"/>
            <rFont val="MS P ゴシック"/>
            <family val="3"/>
            <charset val="128"/>
          </rPr>
          <t>ホームページを作成していない場合は、空欄のままで結構です。</t>
        </r>
      </text>
    </comment>
    <comment ref="H33" authorId="0" shapeId="0" xr:uid="{4EEBB930-DA25-46A5-9E0D-D44221B3D12A}">
      <text>
        <r>
          <rPr>
            <sz val="9"/>
            <color indexed="81"/>
            <rFont val="MS P ゴシック"/>
            <family val="3"/>
            <charset val="128"/>
          </rPr>
          <t>本制度に関するご連絡は、こちらに記入されたメールアドレスに送信しますので、所属部署の共有アドレスなど、他の社員も確認できるメールアドレスをご記入ください。
もし、担当者個人のアドレスを記入する場合は、担当者交代時に必ずご連絡ください。</t>
        </r>
      </text>
    </comment>
    <comment ref="H34" authorId="0" shapeId="0" xr:uid="{6B49D8C4-5579-4305-B239-BFECA928E858}">
      <text>
        <r>
          <rPr>
            <sz val="9"/>
            <color indexed="81"/>
            <rFont val="MS P ゴシック"/>
            <family val="3"/>
            <charset val="128"/>
          </rPr>
          <t>ハイフンありで入力してください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森田　陽大</author>
  </authors>
  <commentList>
    <comment ref="A10" authorId="0" shapeId="0" xr:uid="{15A02350-EDD8-4C0C-B1C3-465E9B5E5961}">
      <text>
        <r>
          <rPr>
            <sz val="9"/>
            <color indexed="81"/>
            <rFont val="MS P ゴシック"/>
            <family val="3"/>
            <charset val="128"/>
          </rPr>
          <t>入力の際は、次のように入力してください。
例：2026/04/01
※自動的に和暦に変換されます。</t>
        </r>
      </text>
    </comment>
    <comment ref="A16" authorId="0" shapeId="0" xr:uid="{6E2A5407-3411-43D2-9557-3401F9892894}">
      <text>
        <r>
          <rPr>
            <b/>
            <sz val="9"/>
            <color indexed="81"/>
            <rFont val="MS P ゴシック"/>
            <family val="3"/>
            <charset val="128"/>
          </rPr>
          <t>〈項目１－①について〉</t>
        </r>
        <r>
          <rPr>
            <sz val="9"/>
            <color indexed="81"/>
            <rFont val="MS P ゴシック"/>
            <family val="3"/>
            <charset val="128"/>
          </rPr>
          <t xml:space="preserve">
アまたはイのいずれか１項目の入力で差し支えありません。
</t>
        </r>
        <r>
          <rPr>
            <b/>
            <sz val="9"/>
            <color indexed="81"/>
            <rFont val="MS P ゴシック"/>
            <family val="3"/>
            <charset val="128"/>
          </rPr>
          <t>【ア 　競争倍率比較】</t>
        </r>
        <r>
          <rPr>
            <sz val="9"/>
            <color indexed="81"/>
            <rFont val="MS P ゴシック"/>
            <family val="3"/>
            <charset val="128"/>
          </rPr>
          <t xml:space="preserve">
・採用者数には、内定者を含んでも差し支えありません。
・中途採用も計上してください。
※直近3事業年度のうち、１事業年度でも応募者または採用者が0人で競争倍率が算出できない年度がある場合は、イで判定します。
</t>
        </r>
        <r>
          <rPr>
            <b/>
            <sz val="9"/>
            <color indexed="81"/>
            <rFont val="MS P ゴシック"/>
            <family val="3"/>
            <charset val="128"/>
          </rPr>
          <t>【イ　 正社員に占める女性労働者の割合】</t>
        </r>
        <r>
          <rPr>
            <sz val="9"/>
            <color indexed="81"/>
            <rFont val="MS P ゴシック"/>
            <family val="3"/>
            <charset val="128"/>
          </rPr>
          <t xml:space="preserve">
・直近事業年度末日時点の正社員数を入力してください。
・産業平均値が4割を超える場合は、4割を基準として判定します。
</t>
        </r>
      </text>
    </comment>
    <comment ref="A24" authorId="0" shapeId="0" xr:uid="{46B46698-B209-49FA-9BFF-4C61302B2584}">
      <text>
        <r>
          <rPr>
            <sz val="10"/>
            <color indexed="81"/>
            <rFont val="MS P ゴシック"/>
            <family val="3"/>
            <charset val="128"/>
          </rPr>
          <t>「申請書」シートを入力することで、自動で判定されます</t>
        </r>
      </text>
    </comment>
    <comment ref="A28" authorId="0" shapeId="0" xr:uid="{43B27D80-5165-4C51-A918-F3EC2D18348D}">
      <text>
        <r>
          <rPr>
            <b/>
            <sz val="9"/>
            <color indexed="81"/>
            <rFont val="MS P ゴシック"/>
            <family val="3"/>
            <charset val="128"/>
          </rPr>
          <t>〈項目１－②　取組の例〉</t>
        </r>
        <r>
          <rPr>
            <sz val="9"/>
            <color indexed="81"/>
            <rFont val="MS P ゴシック"/>
            <family val="3"/>
            <charset val="128"/>
          </rPr>
          <t xml:space="preserve">
</t>
        </r>
        <r>
          <rPr>
            <b/>
            <sz val="9"/>
            <color indexed="81"/>
            <rFont val="MS P ゴシック"/>
            <family val="3"/>
            <charset val="128"/>
          </rPr>
          <t>【男女均等な採用に向けた取組】</t>
        </r>
        <r>
          <rPr>
            <sz val="9"/>
            <color indexed="81"/>
            <rFont val="MS P ゴシック"/>
            <family val="3"/>
            <charset val="128"/>
          </rPr>
          <t xml:space="preserve">
・評価基準の明確化（あいまいな人物評価の排除） 
・面接官向けのアンコンシャス・バイアス研修の実施　　など
</t>
        </r>
        <r>
          <rPr>
            <b/>
            <sz val="9"/>
            <color indexed="81"/>
            <rFont val="MS P ゴシック"/>
            <family val="3"/>
            <charset val="128"/>
          </rPr>
          <t>【職域拡大（配置の見直し）の取組】</t>
        </r>
        <r>
          <rPr>
            <sz val="9"/>
            <color indexed="81"/>
            <rFont val="MS P ゴシック"/>
            <family val="3"/>
            <charset val="128"/>
          </rPr>
          <t xml:space="preserve">
・男性中心だった現場職（技術・営業など）への女性配置
・専門研修の受講機会の平等化　　など
</t>
        </r>
      </text>
    </comment>
    <comment ref="A34" authorId="0" shapeId="0" xr:uid="{61DD3A1F-814B-4782-8D23-B836FED8AB68}">
      <text>
        <r>
          <rPr>
            <b/>
            <sz val="9"/>
            <color indexed="81"/>
            <rFont val="MS P ゴシック"/>
            <family val="3"/>
            <charset val="128"/>
          </rPr>
          <t>〈項目２－③について〉</t>
        </r>
        <r>
          <rPr>
            <sz val="9"/>
            <color indexed="81"/>
            <rFont val="MS P ゴシック"/>
            <family val="3"/>
            <charset val="128"/>
          </rPr>
          <t xml:space="preserve">
・アまたはイのいずれか1項目の入力で差し支えありません。
・「管理職」とは、「課長級」と「課長級より上位の役職（役員を除く）」にある労働者の合計をいいます。
　　※「課長級」とは、以下のいずれかに該当する者です。
 　　　①事業所で通常「課長」と呼ばれている者であって、２係以上の組織からなり、若しくは、
　　　　 その構成員が10人以上（課長含む）の長
 　　　②同一事業所において、課長の他に、呼称、構成員に関係なく、その職務の内容及び責任の程度　　
　　　　 が「課長級」に相当する者（ただし、一番下の職階ではないこと）
　　　なお、一般的に「課長代理」、「課長補佐」については、「課長級」に該当しません。
</t>
        </r>
        <r>
          <rPr>
            <b/>
            <sz val="9"/>
            <color indexed="81"/>
            <rFont val="MS P ゴシック"/>
            <family val="3"/>
            <charset val="128"/>
          </rPr>
          <t>【ア 　女性管理職の割合】</t>
        </r>
        <r>
          <rPr>
            <sz val="9"/>
            <color indexed="81"/>
            <rFont val="MS P ゴシック"/>
            <family val="3"/>
            <charset val="128"/>
          </rPr>
          <t xml:space="preserve">
・女性管理職割合 ＝ 女性管理職者数 ÷ 管理職者数（小数第2位四捨五入）
</t>
        </r>
        <r>
          <rPr>
            <b/>
            <sz val="9"/>
            <color indexed="81"/>
            <rFont val="MS P ゴシック"/>
            <family val="3"/>
            <charset val="128"/>
          </rPr>
          <t>【イ 　課長級昇進割合の比較】</t>
        </r>
        <r>
          <rPr>
            <sz val="9"/>
            <color indexed="81"/>
            <rFont val="MS P ゴシック"/>
            <family val="3"/>
            <charset val="128"/>
          </rPr>
          <t xml:space="preserve">
・昇進割合（小数第3位四捨五入）
　 ＝ １つ下位の職階から課長級に昇進した者の数 ÷ 事業年度開始日の課長級より１つ下位の職階の労働者数
・該当する労働者が0人で昇進割合が算出できない年度がある場合は、アで判定します。 </t>
        </r>
      </text>
    </comment>
    <comment ref="A46" authorId="0" shapeId="0" xr:uid="{87BA884D-0C9D-4C50-AA71-B0565D2077BE}">
      <text>
        <r>
          <rPr>
            <b/>
            <sz val="9"/>
            <color indexed="81"/>
            <rFont val="MS P ゴシック"/>
            <family val="3"/>
            <charset val="128"/>
          </rPr>
          <t>〈項目２－④　キャリアアップに向けた取組の例〉
【例１：管理職登用に向けた地盤づくり】</t>
        </r>
        <r>
          <rPr>
            <sz val="9"/>
            <color indexed="81"/>
            <rFont val="MS P ゴシック"/>
            <family val="3"/>
            <charset val="128"/>
          </rPr>
          <t xml:space="preserve">
・女性職員を対象とした「管理職養成研修（リーダー研修）」の実施
・昇任試験の評価基準の見直し　　など
</t>
        </r>
        <r>
          <rPr>
            <b/>
            <sz val="9"/>
            <color indexed="81"/>
            <rFont val="MS P ゴシック"/>
            <family val="3"/>
            <charset val="128"/>
          </rPr>
          <t>【例２： 非正規雇用から正社員への転換】</t>
        </r>
        <r>
          <rPr>
            <sz val="9"/>
            <color indexed="81"/>
            <rFont val="MS P ゴシック"/>
            <family val="3"/>
            <charset val="128"/>
          </rPr>
          <t xml:space="preserve">
・契約社員、パート職員を対象にした「正社員登用試験制度」の実施
・育児後のパート勤務者がフルタイム正社員へ戻れる仕組み　　など
</t>
        </r>
        <r>
          <rPr>
            <b/>
            <sz val="9"/>
            <color indexed="81"/>
            <rFont val="MS P ゴシック"/>
            <family val="3"/>
            <charset val="128"/>
          </rPr>
          <t>【例３：職種の転換】</t>
        </r>
        <r>
          <rPr>
            <sz val="9"/>
            <color indexed="81"/>
            <rFont val="MS P ゴシック"/>
            <family val="3"/>
            <charset val="128"/>
          </rPr>
          <t xml:space="preserve">
・一般事務から企画・政策部門へ異動可能な公募制度の導入
・ITや専門職への社内公募・研修制度　　　など
〈提出書類例〉就業規則の写し、周知に使用したチラシ、社内メール等
</t>
        </r>
      </text>
    </comment>
    <comment ref="A60" authorId="0" shapeId="0" xr:uid="{424E7B8E-78DC-4B5D-A142-2C317431200E}">
      <text>
        <r>
          <rPr>
            <b/>
            <sz val="9"/>
            <color indexed="81"/>
            <rFont val="MS P ゴシック"/>
            <family val="3"/>
            <charset val="128"/>
          </rPr>
          <t>〈項目４－⑥について〉</t>
        </r>
        <r>
          <rPr>
            <sz val="9"/>
            <color indexed="81"/>
            <rFont val="MS P ゴシック"/>
            <family val="3"/>
            <charset val="128"/>
          </rPr>
          <t xml:space="preserve">
・平均月額賃金（男女）＝（年間総賃金（男女）÷正社員数（男女））÷１２  で計算してください。
・ここでいう年間総賃金とは、賞与等の特別給与を含まない、所定内給与に相当する
  部分を年間で集計したものとし、これを算出する際、以下の点を考慮してください。
　　①労働契約、労働協約あるいは事業所の就業規則などによってあらかじめ定められている支給条件、算定方法
　　　によって支給された現金給与額としてください。
 　 ②手取り額でなく、所得税、社会保険料などを控除する前の額としてください。
　　③現金給与額には、基本給、職務手当、精皆勤手当、通勤手当、家族手当などが含まれます。
　　④賞与等の特別給与および以下の超過労働給与は賃金に含めないでください。
　　</t>
        </r>
        <r>
          <rPr>
            <sz val="9"/>
            <color indexed="81"/>
            <rFont val="ＭＳ Ｐ明朝"/>
            <family val="1"/>
            <charset val="128"/>
          </rPr>
          <t xml:space="preserve">　　〈年間総賃金から除外する超過労働給与の一覧〉
　　　　　・時間外勤務手当　所定労働日における所定労働時間外労働に対して支給される給与
　　　　　・深夜勤務手当　深夜の勤務に対して支給される給与
　　　　　・休日出勤手当　所定休日の勤務に対して支給される給与
　　　　　・宿日直手当　本来の職務外としての宿日直勤務に対して支給される給与
　　　　　・交替手当　臨時に交替制勤務の早番あるいは後番に対して支給される交替勤務給など、
</t>
        </r>
        <r>
          <rPr>
            <sz val="9"/>
            <color indexed="81"/>
            <rFont val="MS P ゴシック"/>
            <family val="3"/>
            <charset val="128"/>
          </rPr>
          <t xml:space="preserve">                </t>
        </r>
        <r>
          <rPr>
            <sz val="9"/>
            <color indexed="81"/>
            <rFont val="ＭＳ Ｐ明朝"/>
            <family val="1"/>
            <charset val="128"/>
          </rPr>
          <t>労働時間の位置により支給される給与</t>
        </r>
        <r>
          <rPr>
            <sz val="9"/>
            <color indexed="81"/>
            <rFont val="MS P ゴシック"/>
            <family val="3"/>
            <charset val="128"/>
          </rPr>
          <t xml:space="preserve">
・中途採用者がいる場合などは、年間延べ総賃金（男女）を延べ正社員総数（男女）で割って算出してください。</t>
        </r>
      </text>
    </comment>
    <comment ref="A66" authorId="0" shapeId="0" xr:uid="{7E5509AD-CA7F-412C-80A2-705C6969A9AD}">
      <text>
        <r>
          <rPr>
            <b/>
            <sz val="9"/>
            <color indexed="81"/>
            <rFont val="MS P ゴシック"/>
            <family val="3"/>
            <charset val="128"/>
          </rPr>
          <t>〈項目５－⑦について〉</t>
        </r>
        <r>
          <rPr>
            <sz val="9"/>
            <color indexed="81"/>
            <rFont val="MS P ゴシック"/>
            <family val="3"/>
            <charset val="128"/>
          </rPr>
          <t xml:space="preserve">
アまたはイのいずれか１項目の入力で差し支えありません。
・平均継続勤務年数（小数第2位四捨五入）＝ 正社員の勤続年数合計 ÷ 正社員総数
　※各社員の勤続年数は1年未満を切り捨てて合計してください。
</t>
        </r>
      </text>
    </comment>
    <comment ref="A76" authorId="0" shapeId="0" xr:uid="{8CCED5CA-D1A7-45A2-83A5-04019C7460D6}">
      <text>
        <r>
          <rPr>
            <b/>
            <sz val="9"/>
            <color indexed="81"/>
            <rFont val="MS P ゴシック"/>
            <family val="3"/>
            <charset val="128"/>
          </rPr>
          <t>〈項目６－⑧について〉</t>
        </r>
        <r>
          <rPr>
            <sz val="9"/>
            <color indexed="81"/>
            <rFont val="MS P ゴシック"/>
            <family val="3"/>
            <charset val="128"/>
          </rPr>
          <t xml:space="preserve">
・育児休業等の期間が複数の事業年度にわたる場合は、直近の事業年度に計上して差し支えありません。
・出産日と育児休業等開始日の属する事業年度が異なる場合は、同じ事業年度に計上しないでください。
・報告日時点で退職している者は分子・分母のいずれにも計上しないでください。
・育休と産後パパ育休を両方利用した場合や、育休を分割取得した場合でも、同一の子についての利用であれば
　1人とカウントしてください。
【提出書類例】周知に使用したチラシ、社内メール</t>
        </r>
      </text>
    </comment>
    <comment ref="A83" authorId="0" shapeId="0" xr:uid="{496DEAFF-878C-4E60-8CDE-D1DB12682903}">
      <text>
        <r>
          <rPr>
            <b/>
            <sz val="9"/>
            <color indexed="81"/>
            <rFont val="MS P ゴシック"/>
            <family val="3"/>
            <charset val="128"/>
          </rPr>
          <t xml:space="preserve">〈項目６－⑨について〉
</t>
        </r>
        <r>
          <rPr>
            <sz val="9"/>
            <color indexed="81"/>
            <rFont val="MS P ゴシック"/>
            <family val="3"/>
            <charset val="128"/>
          </rPr>
          <t>【計算式】（全正社員の法定時間外労働時間＋法定休日労働時間の合計）÷ 全正社員の数　
　　（％表記で、小数第1位以下は切り捨て）
・各月の平均時間数を計算し、整数で入力してください。
・0時間の月は「0」と入力してください。
・管理監督者は対象から除きます。</t>
        </r>
        <r>
          <rPr>
            <b/>
            <sz val="9"/>
            <color indexed="81"/>
            <rFont val="MS P ゴシック"/>
            <family val="3"/>
            <charset val="128"/>
          </rPr>
          <t xml:space="preserve">
</t>
        </r>
        <r>
          <rPr>
            <sz val="9"/>
            <color indexed="81"/>
            <rFont val="MS P ゴシック"/>
            <family val="3"/>
            <charset val="128"/>
          </rPr>
          <t xml:space="preserve">
</t>
        </r>
      </text>
    </comment>
    <comment ref="A90" authorId="0" shapeId="0" xr:uid="{0747BE4A-25D5-49DF-AB46-6FE88F2FAC86}">
      <text>
        <r>
          <rPr>
            <b/>
            <sz val="9"/>
            <color indexed="81"/>
            <rFont val="MS P ゴシック"/>
            <family val="3"/>
            <charset val="128"/>
          </rPr>
          <t>〈項目６－⑩について〉</t>
        </r>
        <r>
          <rPr>
            <sz val="9"/>
            <color indexed="81"/>
            <rFont val="MS P ゴシック"/>
            <family val="3"/>
            <charset val="128"/>
          </rPr>
          <t xml:space="preserve">
【計算式】（直近事業年度の有給休暇取得日数合計 ÷ 直近の有給休暇付与日数合計）×１００
　（％表記で、小数第2位以下は切り捨て）
・「取得日数」には前年度からの繰越分の休暇を取得した場合を含み、「付与日数」には前年度からの繰越日数は含め
　ず、当該事業年度に新たに付与された日数のみを計上します。このため、計算結果が100%を超えることもあります。
・原則として、事業年度末まで在籍し、かつ当該事業年度中に年次有給休暇を付与された労働者を対象とします。
　年度途中の退職者や、年度の全期間を育児休業している者など、合理的な理由がある場合は、付与日数・取得日数の
　両方から除外して差し支えありません。
・時間単位や半日単位で取得した休暇は、その合計時間数を1日の所定労働時間で割り、日数へ換算してください。
　　（例：所定労働時間8時間の場合、合計12時間の取得は1.5日と換算）
</t>
        </r>
      </text>
    </comment>
    <comment ref="A101" authorId="0" shapeId="0" xr:uid="{BCE2338F-3CBF-43D5-9D62-3E9204FDA895}">
      <text>
        <r>
          <rPr>
            <b/>
            <sz val="9"/>
            <color indexed="81"/>
            <rFont val="MS P ゴシック"/>
            <family val="3"/>
            <charset val="128"/>
          </rPr>
          <t xml:space="preserve">【提出書類例】
</t>
        </r>
        <r>
          <rPr>
            <sz val="9"/>
            <color indexed="81"/>
            <rFont val="MS P ゴシック"/>
            <family val="3"/>
            <charset val="128"/>
          </rPr>
          <t>（１）労働協約・就業規則の写し等
（２）周知に使用したチラシ、社内メール等
（３）研修の開催概要やチラシ等
（４）周知に使用したチラシ、社内メール等</t>
        </r>
        <r>
          <rPr>
            <b/>
            <sz val="9"/>
            <color indexed="81"/>
            <rFont val="MS P ゴシック"/>
            <family val="3"/>
            <charset val="128"/>
          </rPr>
          <t xml:space="preserve">
</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<sst xmlns="http://schemas.openxmlformats.org/spreadsheetml/2006/main" count="663" uniqueCount="350">
  <si>
    <t>石 川 県 知 事　　様</t>
    <rPh sb="0" eb="1">
      <t>イシ</t>
    </rPh>
    <rPh sb="2" eb="3">
      <t>カワ</t>
    </rPh>
    <rPh sb="4" eb="5">
      <t>ケン</t>
    </rPh>
    <rPh sb="6" eb="7">
      <t>チ</t>
    </rPh>
    <rPh sb="8" eb="9">
      <t>コト</t>
    </rPh>
    <rPh sb="11" eb="12">
      <t>サマ</t>
    </rPh>
    <phoneticPr fontId="2"/>
  </si>
  <si>
    <t>業種</t>
    <rPh sb="0" eb="2">
      <t>ギョウシュ</t>
    </rPh>
    <phoneticPr fontId="2"/>
  </si>
  <si>
    <t>企業・団体等名</t>
    <rPh sb="0" eb="2">
      <t>キギョウ</t>
    </rPh>
    <rPh sb="3" eb="7">
      <t>ダンタイトウメイ</t>
    </rPh>
    <phoneticPr fontId="2"/>
  </si>
  <si>
    <t>代表者職・氏名</t>
    <rPh sb="0" eb="4">
      <t>ダイヒョウシャショク</t>
    </rPh>
    <rPh sb="5" eb="7">
      <t>シメイ</t>
    </rPh>
    <phoneticPr fontId="2"/>
  </si>
  <si>
    <t>郵便番号</t>
    <rPh sb="0" eb="4">
      <t>ユウビンバンゴウ</t>
    </rPh>
    <phoneticPr fontId="2"/>
  </si>
  <si>
    <t>総　数</t>
    <rPh sb="0" eb="1">
      <t>フサ</t>
    </rPh>
    <rPh sb="2" eb="3">
      <t>スウ</t>
    </rPh>
    <phoneticPr fontId="6"/>
  </si>
  <si>
    <t>人</t>
    <rPh sb="0" eb="1">
      <t>ニン</t>
    </rPh>
    <phoneticPr fontId="6"/>
  </si>
  <si>
    <t>正社員数</t>
    <rPh sb="0" eb="1">
      <t>セイ</t>
    </rPh>
    <rPh sb="1" eb="4">
      <t>シャインスウ</t>
    </rPh>
    <phoneticPr fontId="6"/>
  </si>
  <si>
    <t>非正社員数</t>
    <rPh sb="0" eb="1">
      <t>ヒ</t>
    </rPh>
    <rPh sb="1" eb="2">
      <t>セイ</t>
    </rPh>
    <rPh sb="2" eb="5">
      <t>シャインスウ</t>
    </rPh>
    <phoneticPr fontId="6"/>
  </si>
  <si>
    <t>事業内容</t>
    <rPh sb="0" eb="4">
      <t>ジギョウナイヨウ</t>
    </rPh>
    <phoneticPr fontId="2"/>
  </si>
  <si>
    <t>担当者連絡先</t>
    <rPh sb="0" eb="3">
      <t>タントウシャ</t>
    </rPh>
    <rPh sb="3" eb="6">
      <t>レンラクサキ</t>
    </rPh>
    <phoneticPr fontId="2"/>
  </si>
  <si>
    <t>１　申請する認定区分</t>
    <rPh sb="2" eb="4">
      <t>シンセイ</t>
    </rPh>
    <rPh sb="6" eb="8">
      <t>ニンテイ</t>
    </rPh>
    <rPh sb="8" eb="10">
      <t>クブン</t>
    </rPh>
    <phoneticPr fontId="2"/>
  </si>
  <si>
    <t>２　企業情報</t>
    <rPh sb="2" eb="6">
      <t>キギョウジョウホウ</t>
    </rPh>
    <phoneticPr fontId="6"/>
  </si>
  <si>
    <t>記</t>
    <rPh sb="0" eb="1">
      <t>キ</t>
    </rPh>
    <phoneticPr fontId="2"/>
  </si>
  <si>
    <t>○</t>
  </si>
  <si>
    <t>農業・林業</t>
    <phoneticPr fontId="2"/>
  </si>
  <si>
    <t>漁業</t>
    <phoneticPr fontId="2"/>
  </si>
  <si>
    <t>鉱業、採石業、砂利採取業</t>
    <phoneticPr fontId="2"/>
  </si>
  <si>
    <t>建設業</t>
    <phoneticPr fontId="2"/>
  </si>
  <si>
    <t>製造業</t>
    <phoneticPr fontId="2"/>
  </si>
  <si>
    <t>電気・ガス・熱供給・水道業</t>
    <phoneticPr fontId="2"/>
  </si>
  <si>
    <t>情報通信業</t>
    <phoneticPr fontId="2"/>
  </si>
  <si>
    <t>運輸業、郵便業</t>
    <phoneticPr fontId="2"/>
  </si>
  <si>
    <t>卸売業、小売業</t>
    <phoneticPr fontId="2"/>
  </si>
  <si>
    <t>金融業、保険業</t>
    <phoneticPr fontId="2"/>
  </si>
  <si>
    <t>不動産業、物品賃貸業</t>
    <phoneticPr fontId="2"/>
  </si>
  <si>
    <t>学術研究、専門・技術サービス業</t>
    <phoneticPr fontId="2"/>
  </si>
  <si>
    <t>宿泊業、飲食サービス業</t>
    <phoneticPr fontId="2"/>
  </si>
  <si>
    <t>生活関連サービス業、娯楽業</t>
    <phoneticPr fontId="2"/>
  </si>
  <si>
    <t>教育、学習支援業</t>
    <phoneticPr fontId="2"/>
  </si>
  <si>
    <t>医療、福祉</t>
    <phoneticPr fontId="2"/>
  </si>
  <si>
    <t>複合サービス業</t>
    <phoneticPr fontId="2"/>
  </si>
  <si>
    <t>サービス業（ほかに分類されないもの）</t>
    <phoneticPr fontId="2"/>
  </si>
  <si>
    <t>その他</t>
    <phoneticPr fontId="2"/>
  </si>
  <si>
    <t>区分</t>
    <rPh sb="0" eb="2">
      <t>クブン</t>
    </rPh>
    <phoneticPr fontId="2"/>
  </si>
  <si>
    <t>項目の分類</t>
    <rPh sb="0" eb="2">
      <t>コウモク</t>
    </rPh>
    <rPh sb="3" eb="5">
      <t>ブンルイ</t>
    </rPh>
    <phoneticPr fontId="2"/>
  </si>
  <si>
    <t>認定項目</t>
    <rPh sb="0" eb="2">
      <t>ニンテイ</t>
    </rPh>
    <rPh sb="2" eb="4">
      <t>コウモク</t>
    </rPh>
    <phoneticPr fontId="17"/>
  </si>
  <si>
    <t>女性活躍</t>
    <rPh sb="0" eb="4">
      <t>ジョセイカツヤク</t>
    </rPh>
    <phoneticPr fontId="2"/>
  </si>
  <si>
    <t>１．採用</t>
    <rPh sb="2" eb="4">
      <t>サイヨウ</t>
    </rPh>
    <phoneticPr fontId="17"/>
  </si>
  <si>
    <t>①</t>
    <phoneticPr fontId="17"/>
  </si>
  <si>
    <t>②</t>
    <phoneticPr fontId="17"/>
  </si>
  <si>
    <t>採用における男女割合の撤廃等の男女の均等な採用や、配置する職域の拡大のための取組を行っていること</t>
    <rPh sb="15" eb="17">
      <t>ダンジョ</t>
    </rPh>
    <rPh sb="18" eb="20">
      <t>キントウ</t>
    </rPh>
    <rPh sb="21" eb="23">
      <t>サイヨウ</t>
    </rPh>
    <phoneticPr fontId="17"/>
  </si>
  <si>
    <t>2.管理職比率</t>
    <rPh sb="5" eb="7">
      <t>ヒリツ</t>
    </rPh>
    <phoneticPr fontId="17"/>
  </si>
  <si>
    <t>③</t>
    <phoneticPr fontId="17"/>
  </si>
  <si>
    <t>④</t>
    <phoneticPr fontId="17"/>
  </si>
  <si>
    <t>女性のキャリアアップに向けた取組を実施し、その内容を社内に周知していること</t>
    <rPh sb="0" eb="2">
      <t>ジョセイ</t>
    </rPh>
    <rPh sb="11" eb="12">
      <t>ム</t>
    </rPh>
    <rPh sb="14" eb="16">
      <t>トリクミ</t>
    </rPh>
    <rPh sb="17" eb="19">
      <t>ジッシ</t>
    </rPh>
    <rPh sb="23" eb="25">
      <t>ナイヨウ</t>
    </rPh>
    <rPh sb="26" eb="28">
      <t>シャナイ</t>
    </rPh>
    <rPh sb="29" eb="31">
      <t>シュウチ</t>
    </rPh>
    <phoneticPr fontId="17"/>
  </si>
  <si>
    <t>⑤</t>
    <phoneticPr fontId="17"/>
  </si>
  <si>
    <t>直近の3事業年度のうち､以下の(1)～(4)のいずれかについて1項目以上の実績を有すること
(1)女性の非正社員から正社員への転換
(2)女性労働者のキャリアアップに資する雇用管理区分間の転換
(3)過去に在籍した女性の正社員としての再雇用
(4)おおむね30歳以上の女性の正社員としての採用</t>
    <rPh sb="12" eb="14">
      <t>イカ</t>
    </rPh>
    <phoneticPr fontId="17"/>
  </si>
  <si>
    <t>４．賃金</t>
    <phoneticPr fontId="17"/>
  </si>
  <si>
    <t>⑥</t>
    <phoneticPr fontId="17"/>
  </si>
  <si>
    <t>仕事と家庭の両立</t>
    <rPh sb="0" eb="2">
      <t>シゴト</t>
    </rPh>
    <rPh sb="3" eb="5">
      <t>カテイ</t>
    </rPh>
    <rPh sb="6" eb="8">
      <t>リョウリツ</t>
    </rPh>
    <phoneticPr fontId="17"/>
  </si>
  <si>
    <t>５．継続就業</t>
    <rPh sb="4" eb="6">
      <t>シュウギョウ</t>
    </rPh>
    <phoneticPr fontId="17"/>
  </si>
  <si>
    <t>⑦</t>
    <phoneticPr fontId="17"/>
  </si>
  <si>
    <t>⑧</t>
    <phoneticPr fontId="17"/>
  </si>
  <si>
    <t>⑨</t>
    <phoneticPr fontId="17"/>
  </si>
  <si>
    <t>⑩</t>
    <phoneticPr fontId="17"/>
  </si>
  <si>
    <t>その他</t>
    <rPh sb="2" eb="3">
      <t>タ</t>
    </rPh>
    <phoneticPr fontId="17"/>
  </si>
  <si>
    <t>７.行動計画</t>
    <phoneticPr fontId="17"/>
  </si>
  <si>
    <t>⑪</t>
    <phoneticPr fontId="17"/>
  </si>
  <si>
    <t>８.女性の健康課題</t>
    <rPh sb="2" eb="4">
      <t>ジョセイ</t>
    </rPh>
    <rPh sb="5" eb="9">
      <t>ケンコウカダイ</t>
    </rPh>
    <phoneticPr fontId="17"/>
  </si>
  <si>
    <t>⑫</t>
    <phoneticPr fontId="17"/>
  </si>
  <si>
    <t>実績</t>
    <rPh sb="0" eb="2">
      <t>ジッセキ</t>
    </rPh>
    <phoneticPr fontId="2"/>
  </si>
  <si>
    <t>３　認定基準達成状況</t>
    <rPh sb="2" eb="4">
      <t>ニンテイ</t>
    </rPh>
    <rPh sb="4" eb="6">
      <t>キジュン</t>
    </rPh>
    <rPh sb="6" eb="8">
      <t>タッセイ</t>
    </rPh>
    <rPh sb="8" eb="10">
      <t>ジョウキョウ</t>
    </rPh>
    <phoneticPr fontId="2"/>
  </si>
  <si>
    <t>①</t>
    <phoneticPr fontId="2"/>
  </si>
  <si>
    <t>②</t>
    <phoneticPr fontId="2"/>
  </si>
  <si>
    <t>③</t>
    <phoneticPr fontId="2"/>
  </si>
  <si>
    <t>暴力団員による不当な行為の防止等に関する法律に定める暴力団ではないこと及びそれと関係を有していない。</t>
    <phoneticPr fontId="2"/>
  </si>
  <si>
    <t>直近事業年度：（X）年度</t>
    <rPh sb="0" eb="2">
      <t>チョッキン</t>
    </rPh>
    <rPh sb="2" eb="6">
      <t>ジギョウネンド</t>
    </rPh>
    <rPh sb="10" eb="12">
      <t>ネンド</t>
    </rPh>
    <phoneticPr fontId="2"/>
  </si>
  <si>
    <t>～</t>
    <phoneticPr fontId="2"/>
  </si>
  <si>
    <t>※申請日の属する事業年度の前の事業年度を入力してください</t>
    <rPh sb="20" eb="22">
      <t>ニュウリョク</t>
    </rPh>
    <phoneticPr fontId="2"/>
  </si>
  <si>
    <t>事業年度</t>
    <rPh sb="0" eb="4">
      <t>ジギョウネンド</t>
    </rPh>
    <phoneticPr fontId="2"/>
  </si>
  <si>
    <t>配偶者が出産した
男性労働者数（A）</t>
    <rPh sb="0" eb="3">
      <t>ハイグウシャ</t>
    </rPh>
    <rPh sb="4" eb="6">
      <t>シュッサン</t>
    </rPh>
    <rPh sb="9" eb="11">
      <t>ダンセイ</t>
    </rPh>
    <rPh sb="11" eb="15">
      <t>ロウドウシャスウ</t>
    </rPh>
    <phoneticPr fontId="2"/>
  </si>
  <si>
    <t>育児休業等を取得した男性労働者数（B）</t>
    <rPh sb="6" eb="8">
      <t>シュトク</t>
    </rPh>
    <phoneticPr fontId="2"/>
  </si>
  <si>
    <t>認定基準の
達成状況</t>
    <rPh sb="0" eb="4">
      <t>ニンテイキジュン</t>
    </rPh>
    <rPh sb="6" eb="10">
      <t>タッセイジョウキョウ</t>
    </rPh>
    <phoneticPr fontId="2"/>
  </si>
  <si>
    <t>（X）年度</t>
    <rPh sb="3" eb="5">
      <t>ネンド</t>
    </rPh>
    <phoneticPr fontId="2"/>
  </si>
  <si>
    <t>（X-1）年度</t>
    <rPh sb="5" eb="7">
      <t>ネンド</t>
    </rPh>
    <phoneticPr fontId="2"/>
  </si>
  <si>
    <t>（X-2）年度</t>
    <rPh sb="5" eb="7">
      <t>ネンド</t>
    </rPh>
    <phoneticPr fontId="2"/>
  </si>
  <si>
    <t>％</t>
    <phoneticPr fontId="2"/>
  </si>
  <si>
    <t>認定基準の
達成状況</t>
    <rPh sb="0" eb="4">
      <t>ニンテイキジュン</t>
    </rPh>
    <rPh sb="6" eb="8">
      <t>タッセイ</t>
    </rPh>
    <rPh sb="8" eb="10">
      <t>ジョウキョウ</t>
    </rPh>
    <phoneticPr fontId="2"/>
  </si>
  <si>
    <t>取組内容</t>
    <rPh sb="0" eb="4">
      <t>トリクミナイヨウ</t>
    </rPh>
    <phoneticPr fontId="2"/>
  </si>
  <si>
    <t>実施している</t>
    <rPh sb="0" eb="2">
      <t>ジッシ</t>
    </rPh>
    <phoneticPr fontId="2"/>
  </si>
  <si>
    <t>事業年度</t>
    <rPh sb="0" eb="2">
      <t>ジギョウ</t>
    </rPh>
    <rPh sb="2" eb="4">
      <t>ネンド</t>
    </rPh>
    <phoneticPr fontId="2"/>
  </si>
  <si>
    <t>１月</t>
    <rPh sb="1" eb="2">
      <t>ガツ</t>
    </rPh>
    <phoneticPr fontId="2"/>
  </si>
  <si>
    <t>２月</t>
    <rPh sb="1" eb="2">
      <t>ガツ</t>
    </rPh>
    <phoneticPr fontId="2"/>
  </si>
  <si>
    <t>３月</t>
    <rPh sb="1" eb="2">
      <t>ガツ</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</si>
  <si>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</si>
  <si>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</si>
  <si>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</si>
  <si>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</si>
  <si>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</si>
  <si>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</si>
  <si>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</si>
  <si>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</si>
  <si>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</si>
  <si>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事業年度</t>
    <phoneticPr fontId="2"/>
  </si>
  <si>
    <t>女性の競争倍率</t>
    <rPh sb="0" eb="2">
      <t>ジョセイ</t>
    </rPh>
    <rPh sb="3" eb="5">
      <t>キョウソウ</t>
    </rPh>
    <rPh sb="5" eb="7">
      <t>バイリツ</t>
    </rPh>
    <phoneticPr fontId="2"/>
  </si>
  <si>
    <t>男性の競争倍率</t>
    <rPh sb="0" eb="2">
      <t>ダンセイ</t>
    </rPh>
    <rPh sb="3" eb="5">
      <t>キョウソウ</t>
    </rPh>
    <rPh sb="5" eb="7">
      <t>バイリツ</t>
    </rPh>
    <phoneticPr fontId="2"/>
  </si>
  <si>
    <t>応募者数</t>
    <rPh sb="0" eb="3">
      <t>オウボシャ</t>
    </rPh>
    <rPh sb="3" eb="4">
      <t>スウ</t>
    </rPh>
    <phoneticPr fontId="2"/>
  </si>
  <si>
    <t>採用者数</t>
    <rPh sb="0" eb="3">
      <t>サイヨウシャ</t>
    </rPh>
    <rPh sb="3" eb="4">
      <t>スウ</t>
    </rPh>
    <phoneticPr fontId="2"/>
  </si>
  <si>
    <t>競争倍率</t>
    <rPh sb="0" eb="2">
      <t>キョウソウ</t>
    </rPh>
    <rPh sb="2" eb="4">
      <t>バイリツ</t>
    </rPh>
    <phoneticPr fontId="2"/>
  </si>
  <si>
    <t>直近3事業年度の平均競争倍率（A）</t>
    <rPh sb="0" eb="2">
      <t>チョッキン</t>
    </rPh>
    <rPh sb="3" eb="5">
      <t>ジギョウ</t>
    </rPh>
    <rPh sb="5" eb="7">
      <t>ネンド</t>
    </rPh>
    <rPh sb="8" eb="10">
      <t>ヘイキン</t>
    </rPh>
    <rPh sb="10" eb="12">
      <t>キョウソウ</t>
    </rPh>
    <rPh sb="12" eb="14">
      <t>バイリツ</t>
    </rPh>
    <phoneticPr fontId="2"/>
  </si>
  <si>
    <t>直近3事業年度の平均競争倍率（B）</t>
    <rPh sb="0" eb="2">
      <t>チョッキン</t>
    </rPh>
    <rPh sb="3" eb="5">
      <t>ジギョウ</t>
    </rPh>
    <rPh sb="5" eb="7">
      <t>ネンド</t>
    </rPh>
    <rPh sb="8" eb="10">
      <t>ヘイキン</t>
    </rPh>
    <rPh sb="10" eb="12">
      <t>キョウソウ</t>
    </rPh>
    <rPh sb="12" eb="14">
      <t>バイリツ</t>
    </rPh>
    <phoneticPr fontId="2"/>
  </si>
  <si>
    <t>正社員のうち女性労働者数</t>
    <rPh sb="0" eb="1">
      <t>セイ</t>
    </rPh>
    <rPh sb="1" eb="3">
      <t>シャイン</t>
    </rPh>
    <rPh sb="6" eb="8">
      <t>ジョセイ</t>
    </rPh>
    <rPh sb="8" eb="11">
      <t>ロウドウシャ</t>
    </rPh>
    <rPh sb="11" eb="12">
      <t>スウ</t>
    </rPh>
    <phoneticPr fontId="2"/>
  </si>
  <si>
    <t>正社員に占める
女性労働者の割合(A)</t>
    <rPh sb="4" eb="5">
      <t>シ</t>
    </rPh>
    <rPh sb="8" eb="10">
      <t>ジョセイ</t>
    </rPh>
    <rPh sb="10" eb="13">
      <t>ロウドウシャ</t>
    </rPh>
    <rPh sb="14" eb="16">
      <t>ワリアイ</t>
    </rPh>
    <phoneticPr fontId="2"/>
  </si>
  <si>
    <t>産業平均値(B)</t>
    <rPh sb="0" eb="2">
      <t>サンギョウ</t>
    </rPh>
    <rPh sb="2" eb="5">
      <t>ヘイキンチ</t>
    </rPh>
    <phoneticPr fontId="2"/>
  </si>
  <si>
    <r>
      <t xml:space="preserve">女性の平均継続
勤務年数（A）
</t>
    </r>
    <r>
      <rPr>
        <sz val="8"/>
        <rFont val="BIZ UDゴシック"/>
        <family val="3"/>
        <charset val="128"/>
      </rPr>
      <t>（小数第２位四捨五入）</t>
    </r>
    <rPh sb="0" eb="2">
      <t>ジョセイ</t>
    </rPh>
    <rPh sb="3" eb="5">
      <t>ヘイキン</t>
    </rPh>
    <rPh sb="5" eb="7">
      <t>ケイゾク</t>
    </rPh>
    <rPh sb="8" eb="12">
      <t>キンムネンスウ</t>
    </rPh>
    <phoneticPr fontId="2"/>
  </si>
  <si>
    <t>女性</t>
    <rPh sb="0" eb="2">
      <t>ジョセイ</t>
    </rPh>
    <phoneticPr fontId="2"/>
  </si>
  <si>
    <t>男性</t>
    <rPh sb="0" eb="2">
      <t>ダンセイ</t>
    </rPh>
    <phoneticPr fontId="2"/>
  </si>
  <si>
    <t>ア　直近事業年度において、管理職に占める女性労働者の割合が産業ごとの平均値以上であること</t>
    <rPh sb="2" eb="8">
      <t>チョッキンジギョウネンド</t>
    </rPh>
    <rPh sb="13" eb="16">
      <t>カンリショク</t>
    </rPh>
    <rPh sb="17" eb="18">
      <t>シ</t>
    </rPh>
    <rPh sb="20" eb="25">
      <t>ジョセイロウドウシャ</t>
    </rPh>
    <rPh sb="26" eb="28">
      <t>ワリアイ</t>
    </rPh>
    <rPh sb="29" eb="31">
      <t>サンギョウ</t>
    </rPh>
    <rPh sb="34" eb="36">
      <t>ヘイキン</t>
    </rPh>
    <rPh sb="36" eb="37">
      <t>アタイ</t>
    </rPh>
    <rPh sb="37" eb="39">
      <t>イジョウ</t>
    </rPh>
    <phoneticPr fontId="2"/>
  </si>
  <si>
    <t>女性管理職者数</t>
    <rPh sb="0" eb="2">
      <t>ジョセイ</t>
    </rPh>
    <rPh sb="2" eb="4">
      <t>カンリ</t>
    </rPh>
    <rPh sb="4" eb="5">
      <t>ショク</t>
    </rPh>
    <rPh sb="5" eb="6">
      <t>シャ</t>
    </rPh>
    <rPh sb="6" eb="7">
      <t>スウ</t>
    </rPh>
    <phoneticPr fontId="2"/>
  </si>
  <si>
    <t>管理職者数</t>
    <rPh sb="0" eb="3">
      <t>カンリショク</t>
    </rPh>
    <rPh sb="3" eb="4">
      <t>シャ</t>
    </rPh>
    <rPh sb="4" eb="5">
      <t>スウ</t>
    </rPh>
    <phoneticPr fontId="2"/>
  </si>
  <si>
    <t>女性管理職割合(A)</t>
    <rPh sb="0" eb="2">
      <t>ジョセイ</t>
    </rPh>
    <rPh sb="4" eb="5">
      <t>ショク</t>
    </rPh>
    <rPh sb="5" eb="7">
      <t>ワリアイ</t>
    </rPh>
    <phoneticPr fontId="2"/>
  </si>
  <si>
    <t>(A)/(B)=(C）</t>
    <phoneticPr fontId="2"/>
  </si>
  <si>
    <t>課長より１つ下位の職階から課長級に昇進した者の数</t>
    <rPh sb="0" eb="2">
      <t>カチョウ</t>
    </rPh>
    <rPh sb="6" eb="8">
      <t>カイ</t>
    </rPh>
    <rPh sb="9" eb="11">
      <t>ショッカイ</t>
    </rPh>
    <rPh sb="13" eb="16">
      <t>カチョウキュウ</t>
    </rPh>
    <rPh sb="17" eb="19">
      <t>ショウシン</t>
    </rPh>
    <rPh sb="21" eb="22">
      <t>シャ</t>
    </rPh>
    <rPh sb="23" eb="24">
      <t>カズ</t>
    </rPh>
    <phoneticPr fontId="2"/>
  </si>
  <si>
    <t>事業年度開始の日の課長級より一つ下位の職階の労働者数</t>
    <rPh sb="0" eb="2">
      <t>ジギョウ</t>
    </rPh>
    <rPh sb="2" eb="4">
      <t>ネンド</t>
    </rPh>
    <rPh sb="4" eb="6">
      <t>カイシ</t>
    </rPh>
    <rPh sb="7" eb="8">
      <t>ヒ</t>
    </rPh>
    <rPh sb="9" eb="12">
      <t>カチョウキュウ</t>
    </rPh>
    <rPh sb="14" eb="15">
      <t>ヒト</t>
    </rPh>
    <rPh sb="16" eb="18">
      <t>カイ</t>
    </rPh>
    <rPh sb="19" eb="21">
      <t>ショッカイ</t>
    </rPh>
    <rPh sb="22" eb="25">
      <t>ロウドウシャ</t>
    </rPh>
    <rPh sb="25" eb="26">
      <t>スウ</t>
    </rPh>
    <phoneticPr fontId="2"/>
  </si>
  <si>
    <t>昇進割合</t>
    <rPh sb="0" eb="2">
      <t>ショウシン</t>
    </rPh>
    <rPh sb="2" eb="4">
      <t>ワリアイ</t>
    </rPh>
    <phoneticPr fontId="2"/>
  </si>
  <si>
    <t>平均昇進割合(A)</t>
    <rPh sb="0" eb="2">
      <t>ヘイキン</t>
    </rPh>
    <rPh sb="2" eb="6">
      <t>ショウシンワリアイ</t>
    </rPh>
    <phoneticPr fontId="2"/>
  </si>
  <si>
    <t>平均昇進割合(B)</t>
    <rPh sb="0" eb="2">
      <t>ヘイキン</t>
    </rPh>
    <rPh sb="2" eb="6">
      <t>ショウシンワリアイ</t>
    </rPh>
    <phoneticPr fontId="2"/>
  </si>
  <si>
    <t>区分Ⅰ　女性活躍</t>
    <rPh sb="0" eb="2">
      <t>クブン</t>
    </rPh>
    <rPh sb="4" eb="8">
      <t>ジョセイカツヤク</t>
    </rPh>
    <phoneticPr fontId="2"/>
  </si>
  <si>
    <t>項目１．採用</t>
    <rPh sb="0" eb="2">
      <t>コウモク</t>
    </rPh>
    <rPh sb="4" eb="6">
      <t>サイヨウ</t>
    </rPh>
    <phoneticPr fontId="2"/>
  </si>
  <si>
    <t>別表１「産業ごとの通常の労働者に占める女性労働者の割合の平均値」より</t>
    <rPh sb="0" eb="2">
      <t>ベッピョウ</t>
    </rPh>
    <rPh sb="4" eb="6">
      <t>サンギョウ</t>
    </rPh>
    <rPh sb="9" eb="11">
      <t>ツウジョウ</t>
    </rPh>
    <rPh sb="12" eb="15">
      <t>ロウドウシャ</t>
    </rPh>
    <rPh sb="16" eb="17">
      <t>シ</t>
    </rPh>
    <rPh sb="19" eb="24">
      <t>ジョセイロウドウシャ</t>
    </rPh>
    <rPh sb="25" eb="27">
      <t>ワリアイ</t>
    </rPh>
    <rPh sb="28" eb="31">
      <t>ヘイキンチ</t>
    </rPh>
    <phoneticPr fontId="2"/>
  </si>
  <si>
    <t>産業分類</t>
    <rPh sb="0" eb="4">
      <t>サンギョウブンルイ</t>
    </rPh>
    <phoneticPr fontId="2"/>
  </si>
  <si>
    <t>産業平均値</t>
    <rPh sb="0" eb="5">
      <t>サンギョウヘイキンチ</t>
    </rPh>
    <phoneticPr fontId="2"/>
  </si>
  <si>
    <t>産業計</t>
    <rPh sb="0" eb="3">
      <t>サンギョウケイ</t>
    </rPh>
    <phoneticPr fontId="2"/>
  </si>
  <si>
    <t>①次のアまたはイのいずれかに該当すること</t>
    <rPh sb="1" eb="2">
      <t>ツギ</t>
    </rPh>
    <rPh sb="14" eb="16">
      <t>ガイトウ</t>
    </rPh>
    <phoneticPr fontId="2"/>
  </si>
  <si>
    <t>項目２．管理職比率</t>
    <rPh sb="0" eb="2">
      <t>コウモク</t>
    </rPh>
    <rPh sb="4" eb="7">
      <t>カンリショク</t>
    </rPh>
    <rPh sb="7" eb="9">
      <t>ヒリツ</t>
    </rPh>
    <phoneticPr fontId="2"/>
  </si>
  <si>
    <t>③次のアまたはイのいずれかに該当すること</t>
    <rPh sb="1" eb="2">
      <t>ツギ</t>
    </rPh>
    <rPh sb="14" eb="16">
      <t>ガイトウ</t>
    </rPh>
    <phoneticPr fontId="2"/>
  </si>
  <si>
    <t>④女性のキャリアアップに向けた取組を実施し、その内容を社内に周知していること</t>
    <phoneticPr fontId="2"/>
  </si>
  <si>
    <t>項目３．多様なキャリアコース</t>
    <rPh sb="0" eb="2">
      <t>コウモク</t>
    </rPh>
    <rPh sb="4" eb="6">
      <t>タヨウ</t>
    </rPh>
    <phoneticPr fontId="2"/>
  </si>
  <si>
    <t>（２）女性労働者のキャリアアップに資する雇用管理区分間の転換</t>
    <rPh sb="22" eb="24">
      <t>カンリ</t>
    </rPh>
    <phoneticPr fontId="2"/>
  </si>
  <si>
    <t>（３）過去に離職した女性の正社員としての再雇用</t>
    <rPh sb="3" eb="5">
      <t>カコ</t>
    </rPh>
    <rPh sb="13" eb="16">
      <t>セイシャイン</t>
    </rPh>
    <phoneticPr fontId="2"/>
  </si>
  <si>
    <t>（１）女性の非正規社員から正社員への転換</t>
    <rPh sb="3" eb="5">
      <t>ジョセイ</t>
    </rPh>
    <rPh sb="6" eb="11">
      <t>ヒセイキシャイン</t>
    </rPh>
    <rPh sb="13" eb="16">
      <t>セイシャイン</t>
    </rPh>
    <phoneticPr fontId="2"/>
  </si>
  <si>
    <t>（４）おおむね30歳以上の女性の正社員としての採用</t>
    <rPh sb="9" eb="12">
      <t>サイイジョウ</t>
    </rPh>
    <rPh sb="13" eb="15">
      <t>ジョセイ</t>
    </rPh>
    <rPh sb="16" eb="19">
      <t>セイシャイン</t>
    </rPh>
    <rPh sb="23" eb="25">
      <t>サイヨウ</t>
    </rPh>
    <phoneticPr fontId="2"/>
  </si>
  <si>
    <t>項目４．賃金</t>
    <rPh sb="0" eb="2">
      <t>コウモク</t>
    </rPh>
    <rPh sb="4" eb="6">
      <t>チンギン</t>
    </rPh>
    <phoneticPr fontId="2"/>
  </si>
  <si>
    <t>Ⅱ　仕事と家庭の両立</t>
    <rPh sb="2" eb="4">
      <t>シゴト</t>
    </rPh>
    <rPh sb="5" eb="7">
      <t>カテイ</t>
    </rPh>
    <rPh sb="8" eb="10">
      <t>リョウリツ</t>
    </rPh>
    <phoneticPr fontId="2"/>
  </si>
  <si>
    <t>項目５．継続就業</t>
    <rPh sb="0" eb="2">
      <t>コウモク</t>
    </rPh>
    <rPh sb="4" eb="6">
      <t>ケイゾク</t>
    </rPh>
    <rPh sb="6" eb="8">
      <t>シュウギョウ</t>
    </rPh>
    <phoneticPr fontId="2"/>
  </si>
  <si>
    <t>項目６．労働時間等の働き方</t>
    <rPh sb="0" eb="2">
      <t>コウモク</t>
    </rPh>
    <phoneticPr fontId="2"/>
  </si>
  <si>
    <r>
      <t xml:space="preserve">各月の時間外労働及び休日労働の時間数
</t>
    </r>
    <r>
      <rPr>
        <sz val="10"/>
        <rFont val="BIZ UDゴシック"/>
        <family val="3"/>
        <charset val="128"/>
      </rPr>
      <t>（小数第１位以下切捨て）</t>
    </r>
    <rPh sb="0" eb="2">
      <t>カクツキ</t>
    </rPh>
    <rPh sb="3" eb="6">
      <t>ジカンガイ</t>
    </rPh>
    <rPh sb="6" eb="8">
      <t>ロウドウ</t>
    </rPh>
    <rPh sb="8" eb="9">
      <t>オヨ</t>
    </rPh>
    <rPh sb="10" eb="12">
      <t>キュウジツ</t>
    </rPh>
    <rPh sb="12" eb="14">
      <t>ロウドウ</t>
    </rPh>
    <rPh sb="15" eb="18">
      <t>ジカンスウ</t>
    </rPh>
    <rPh sb="20" eb="22">
      <t>ショウスウ</t>
    </rPh>
    <phoneticPr fontId="2"/>
  </si>
  <si>
    <r>
      <t xml:space="preserve">正社員の有給休暇
取得率（A）
</t>
    </r>
    <r>
      <rPr>
        <sz val="8"/>
        <rFont val="BIZ UDゴシック"/>
        <family val="3"/>
        <charset val="128"/>
      </rPr>
      <t>（小数第２位四捨五入）</t>
    </r>
    <rPh sb="0" eb="3">
      <t>セイシャイン</t>
    </rPh>
    <rPh sb="4" eb="6">
      <t>ユウキュウ</t>
    </rPh>
    <rPh sb="6" eb="8">
      <t>キュウカ</t>
    </rPh>
    <rPh sb="9" eb="12">
      <t>シュトクリツ</t>
    </rPh>
    <phoneticPr fontId="2"/>
  </si>
  <si>
    <t>産業平均値（県）
(B)</t>
    <rPh sb="0" eb="2">
      <t>サンギョウ</t>
    </rPh>
    <rPh sb="2" eb="5">
      <t>ヘイキンチ</t>
    </rPh>
    <rPh sb="6" eb="7">
      <t>ケン</t>
    </rPh>
    <phoneticPr fontId="2"/>
  </si>
  <si>
    <t>Ⅲ　その他</t>
    <rPh sb="4" eb="5">
      <t>ホカ</t>
    </rPh>
    <phoneticPr fontId="2"/>
  </si>
  <si>
    <t>項目７．行動計画</t>
    <rPh sb="0" eb="2">
      <t>コウモク</t>
    </rPh>
    <rPh sb="4" eb="8">
      <t>コウドウケイカク</t>
    </rPh>
    <phoneticPr fontId="2"/>
  </si>
  <si>
    <t>項目８．女性の健康課題</t>
    <rPh sb="0" eb="2">
      <t>コウモク</t>
    </rPh>
    <rPh sb="4" eb="6">
      <t>ジョセイ</t>
    </rPh>
    <rPh sb="7" eb="11">
      <t>ケンコウカダイ</t>
    </rPh>
    <phoneticPr fontId="2"/>
  </si>
  <si>
    <t>Ｅー１食料品製造業</t>
    <phoneticPr fontId="2"/>
  </si>
  <si>
    <t>Ｅー２飲料・たばこ・飼料製造業</t>
    <phoneticPr fontId="2"/>
  </si>
  <si>
    <t>Ｅー３繊維工業</t>
    <phoneticPr fontId="2"/>
  </si>
  <si>
    <t>Ｅー４木材・木製品製造業（家具を除く）</t>
    <phoneticPr fontId="2"/>
  </si>
  <si>
    <t>Ｅー５家具・装備品製造業</t>
    <phoneticPr fontId="2"/>
  </si>
  <si>
    <t>Ｅー６パルプ・紙・紙加工品製造業</t>
    <phoneticPr fontId="2"/>
  </si>
  <si>
    <t>Ｅー７印刷・同関連業</t>
    <phoneticPr fontId="2"/>
  </si>
  <si>
    <t>Ｅー８化学工業</t>
    <phoneticPr fontId="2"/>
  </si>
  <si>
    <t>Ｅー９石油製品・石炭製品製造業</t>
    <phoneticPr fontId="2"/>
  </si>
  <si>
    <t>Ｅー10プラスチック製品製造業</t>
    <phoneticPr fontId="2"/>
  </si>
  <si>
    <t>Ｅー11ゴム製品製造業</t>
    <phoneticPr fontId="2"/>
  </si>
  <si>
    <t>Ｅー12鉄鋼業</t>
    <phoneticPr fontId="2"/>
  </si>
  <si>
    <t>Ｅー13非鉄金属製造業</t>
    <phoneticPr fontId="2"/>
  </si>
  <si>
    <t>Ｅー14金属製品製造業</t>
    <phoneticPr fontId="2"/>
  </si>
  <si>
    <t>Ｅー15はん用機械器具製造業</t>
    <phoneticPr fontId="2"/>
  </si>
  <si>
    <t>Ｅー16生産用機械器具製造業</t>
    <phoneticPr fontId="2"/>
  </si>
  <si>
    <t>Ｅー17業務用機械器具製造業</t>
    <phoneticPr fontId="2"/>
  </si>
  <si>
    <t>Ｅー18電子部品・デバイス・電子回路製造業</t>
    <phoneticPr fontId="2"/>
  </si>
  <si>
    <t>Ｅー19電気機械器具製造業</t>
    <phoneticPr fontId="2"/>
  </si>
  <si>
    <t>Ｅー20情報通信機械器具製造業</t>
    <phoneticPr fontId="2"/>
  </si>
  <si>
    <t xml:space="preserve">Ｅー21輸送用機械器具製造業 </t>
    <phoneticPr fontId="2"/>
  </si>
  <si>
    <t>Ｅー22その他の製造業</t>
    <phoneticPr fontId="2"/>
  </si>
  <si>
    <t>年</t>
    <rPh sb="0" eb="1">
      <t>ネン</t>
    </rPh>
    <phoneticPr fontId="2"/>
  </si>
  <si>
    <t>項目６⑩関係</t>
    <rPh sb="0" eb="2">
      <t>コウモク</t>
    </rPh>
    <rPh sb="4" eb="6">
      <t>カンケイ</t>
    </rPh>
    <phoneticPr fontId="2"/>
  </si>
  <si>
    <t>第３表「年次有給休暇の付与・消化日数・消化率、１日・１週間の所定内労働時間」より</t>
    <rPh sb="0" eb="1">
      <t>ダイ</t>
    </rPh>
    <rPh sb="2" eb="3">
      <t>ヒョウ</t>
    </rPh>
    <rPh sb="4" eb="8">
      <t>ネンジユウキュウ</t>
    </rPh>
    <rPh sb="8" eb="10">
      <t>キュウカ</t>
    </rPh>
    <rPh sb="11" eb="13">
      <t>フヨ</t>
    </rPh>
    <rPh sb="14" eb="16">
      <t>ショウカ</t>
    </rPh>
    <rPh sb="16" eb="18">
      <t>ニッスウ</t>
    </rPh>
    <rPh sb="19" eb="22">
      <t>ショウカリツ</t>
    </rPh>
    <rPh sb="24" eb="25">
      <t>ニチ</t>
    </rPh>
    <rPh sb="27" eb="29">
      <t>シュウカン</t>
    </rPh>
    <rPh sb="30" eb="33">
      <t>ショテイナイ</t>
    </rPh>
    <rPh sb="33" eb="37">
      <t>ロウドウジカン</t>
    </rPh>
    <phoneticPr fontId="2"/>
  </si>
  <si>
    <t>全産業</t>
    <rPh sb="0" eb="3">
      <t>ゼンサンギョウ</t>
    </rPh>
    <phoneticPr fontId="2"/>
  </si>
  <si>
    <t>※あてはまらない産業については「全産業」の数値を用いている</t>
    <rPh sb="8" eb="10">
      <t>サンギョウ</t>
    </rPh>
    <rPh sb="16" eb="19">
      <t>ゼンサンギョウ</t>
    </rPh>
    <rPh sb="21" eb="23">
      <t>スウチ</t>
    </rPh>
    <rPh sb="24" eb="25">
      <t>モチ</t>
    </rPh>
    <phoneticPr fontId="2"/>
  </si>
  <si>
    <t>正社員女性／男性の賃金割合
(A)/(B)=(C)</t>
    <rPh sb="0" eb="3">
      <t>セイシャイン</t>
    </rPh>
    <rPh sb="3" eb="5">
      <t>ジョセイ</t>
    </rPh>
    <rPh sb="6" eb="8">
      <t>ダンセイ</t>
    </rPh>
    <rPh sb="9" eb="11">
      <t>チンギン</t>
    </rPh>
    <rPh sb="11" eb="13">
      <t>ワリアイ</t>
    </rPh>
    <phoneticPr fontId="2"/>
  </si>
  <si>
    <t>１　一般労働者の賃金</t>
    <rPh sb="2" eb="4">
      <t>イッパン</t>
    </rPh>
    <rPh sb="4" eb="7">
      <t>ロウドウシャ</t>
    </rPh>
    <rPh sb="8" eb="10">
      <t>チンギン</t>
    </rPh>
    <phoneticPr fontId="2"/>
  </si>
  <si>
    <t>男女間賃金格差（男=100）</t>
    <rPh sb="0" eb="2">
      <t>ダンジョ</t>
    </rPh>
    <rPh sb="2" eb="3">
      <t>アイダ</t>
    </rPh>
    <rPh sb="3" eb="5">
      <t>チンギン</t>
    </rPh>
    <rPh sb="5" eb="7">
      <t>カクサ</t>
    </rPh>
    <rPh sb="8" eb="9">
      <t>オトコ</t>
    </rPh>
    <phoneticPr fontId="2"/>
  </si>
  <si>
    <t>0.5
～1</t>
    <phoneticPr fontId="2"/>
  </si>
  <si>
    <t>いしかわ女性活躍推進企業認定申請書</t>
    <rPh sb="4" eb="10">
      <t>ジョセイカツヤクスイシン</t>
    </rPh>
    <rPh sb="10" eb="12">
      <t>キギョウ</t>
    </rPh>
    <rPh sb="12" eb="17">
      <t>ニンテイシンセイショ</t>
    </rPh>
    <phoneticPr fontId="2"/>
  </si>
  <si>
    <t>正社員数</t>
    <rPh sb="0" eb="1">
      <t>セイ</t>
    </rPh>
    <rPh sb="1" eb="3">
      <t>シャイン</t>
    </rPh>
    <rPh sb="3" eb="4">
      <t>スウ</t>
    </rPh>
    <phoneticPr fontId="2"/>
  </si>
  <si>
    <t>⑤直近の３事業年度のうち､以下の(1)～(4)のいずれかについて1項目以上の実績を有すること</t>
    <phoneticPr fontId="2"/>
  </si>
  <si>
    <t>所在地</t>
    <rPh sb="0" eb="3">
      <t>ショザイチ</t>
    </rPh>
    <phoneticPr fontId="2"/>
  </si>
  <si>
    <t>％</t>
  </si>
  <si>
    <t>名</t>
    <rPh sb="0" eb="1">
      <t>メイ</t>
    </rPh>
    <phoneticPr fontId="2"/>
  </si>
  <si>
    <t>(A)*0.8
=(C)</t>
    <phoneticPr fontId="2"/>
  </si>
  <si>
    <t>製造業（分類分け）</t>
    <rPh sb="0" eb="3">
      <t>セイゾウギョウ</t>
    </rPh>
    <rPh sb="4" eb="7">
      <t>ブンルイワ</t>
    </rPh>
    <phoneticPr fontId="2"/>
  </si>
  <si>
    <t>項目</t>
    <rPh sb="0" eb="2">
      <t>コウモク</t>
    </rPh>
    <phoneticPr fontId="2"/>
  </si>
  <si>
    <t>一般事業主行動計画を
届出・公表している</t>
    <rPh sb="0" eb="4">
      <t>イッパンジギョウ</t>
    </rPh>
    <rPh sb="4" eb="5">
      <t>ヌシ</t>
    </rPh>
    <rPh sb="5" eb="9">
      <t>コウドウケイカク</t>
    </rPh>
    <phoneticPr fontId="2"/>
  </si>
  <si>
    <t>年</t>
    <phoneticPr fontId="2"/>
  </si>
  <si>
    <t>事業年度開始の日の課長級より一つ下位の職階の労働者数</t>
    <phoneticPr fontId="2"/>
  </si>
  <si>
    <t>育児休業等を取得した者の割合（B）/（A）*100
（小数第１位以下切捨て）</t>
    <rPh sb="27" eb="28">
      <t>チイ</t>
    </rPh>
    <phoneticPr fontId="2"/>
  </si>
  <si>
    <t>⑩直近の事業年度における正社員の有給休暇取得率の平均が産業ごとの県平均値以上であること</t>
    <rPh sb="24" eb="26">
      <t>ヘイキン</t>
    </rPh>
    <rPh sb="32" eb="33">
      <t>ケン</t>
    </rPh>
    <phoneticPr fontId="2"/>
  </si>
  <si>
    <t>千円</t>
    <rPh sb="0" eb="2">
      <t>センエン</t>
    </rPh>
    <phoneticPr fontId="2"/>
  </si>
  <si>
    <t>全国平均値（D)</t>
    <phoneticPr fontId="2"/>
  </si>
  <si>
    <t>令和７年賃金構造基本統計調査（厚生労働省）</t>
    <rPh sb="0" eb="2">
      <t>レイワ</t>
    </rPh>
    <rPh sb="3" eb="4">
      <t>ネン</t>
    </rPh>
    <rPh sb="4" eb="8">
      <t>チンギンコウゾウ</t>
    </rPh>
    <rPh sb="8" eb="10">
      <t>キホン</t>
    </rPh>
    <rPh sb="10" eb="14">
      <t>トウケイチョウサ</t>
    </rPh>
    <rPh sb="15" eb="20">
      <t>コウセイロウドウショウ</t>
    </rPh>
    <phoneticPr fontId="2"/>
  </si>
  <si>
    <t>育児休業・休暇の取得率向上に向けた取組（取得対象者がいない場合のみご記入ください）</t>
    <rPh sb="0" eb="2">
      <t>イクジ</t>
    </rPh>
    <rPh sb="2" eb="4">
      <t>キュウギョウ</t>
    </rPh>
    <rPh sb="5" eb="7">
      <t>キュウカ</t>
    </rPh>
    <rPh sb="8" eb="10">
      <t>シュトク</t>
    </rPh>
    <rPh sb="10" eb="11">
      <t>リツ</t>
    </rPh>
    <rPh sb="11" eb="13">
      <t>コウジョウ</t>
    </rPh>
    <rPh sb="14" eb="15">
      <t>ム</t>
    </rPh>
    <rPh sb="17" eb="19">
      <t>トリクミ</t>
    </rPh>
    <rPh sb="34" eb="36">
      <t>キニュウ</t>
    </rPh>
    <phoneticPr fontId="2"/>
  </si>
  <si>
    <t>産業平均値
(B)</t>
    <rPh sb="0" eb="2">
      <t>サンギョウ</t>
    </rPh>
    <rPh sb="2" eb="5">
      <t>ヘイキンチ</t>
    </rPh>
    <phoneticPr fontId="2"/>
  </si>
  <si>
    <t>④</t>
    <phoneticPr fontId="2"/>
  </si>
  <si>
    <t>Ｅﾒｰﾙ</t>
    <phoneticPr fontId="6"/>
  </si>
  <si>
    <t>電話</t>
    <rPh sb="0" eb="2">
      <t>デンワ</t>
    </rPh>
    <phoneticPr fontId="2"/>
  </si>
  <si>
    <t>⑤</t>
    <phoneticPr fontId="2"/>
  </si>
  <si>
    <t>（２）達成状況の参照年度</t>
    <rPh sb="3" eb="5">
      <t>タッセイ</t>
    </rPh>
    <rPh sb="5" eb="7">
      <t>ジョウキョウ</t>
    </rPh>
    <rPh sb="8" eb="12">
      <t>サンショウネンド</t>
    </rPh>
    <phoneticPr fontId="2"/>
  </si>
  <si>
    <r>
      <rPr>
        <b/>
        <sz val="12"/>
        <rFont val="BIZ UDゴシック"/>
        <family val="3"/>
        <charset val="128"/>
      </rPr>
      <t>⑧直近の事業年度における男性労働者の育児休業等取得率が30％以上であること</t>
    </r>
    <r>
      <rPr>
        <b/>
        <sz val="11"/>
        <rFont val="BIZ UDゴシック"/>
        <family val="3"/>
        <charset val="128"/>
      </rPr>
      <t xml:space="preserve">
</t>
    </r>
    <r>
      <rPr>
        <sz val="11"/>
        <rFont val="BIZ UDゴシック"/>
        <family val="3"/>
        <charset val="128"/>
      </rPr>
      <t>　※取得対象者がいない場合は取得率向上に向けた取組の実施</t>
    </r>
    <rPh sb="1" eb="3">
      <t>チョッキン</t>
    </rPh>
    <rPh sb="4" eb="6">
      <t>ジギョウ</t>
    </rPh>
    <rPh sb="6" eb="8">
      <t>ネンド</t>
    </rPh>
    <rPh sb="12" eb="14">
      <t>ダンセイ</t>
    </rPh>
    <rPh sb="14" eb="17">
      <t>ロウドウシャ</t>
    </rPh>
    <rPh sb="18" eb="20">
      <t>イクジ</t>
    </rPh>
    <rPh sb="20" eb="22">
      <t>キュウギョウ</t>
    </rPh>
    <rPh sb="22" eb="23">
      <t>トウ</t>
    </rPh>
    <rPh sb="23" eb="26">
      <t>シュトクリツ</t>
    </rPh>
    <rPh sb="30" eb="32">
      <t>イジョウ</t>
    </rPh>
    <phoneticPr fontId="2"/>
  </si>
  <si>
    <t>イ　直近の事業年度において、正社員に占める女性の割合が産業ごとの
　平均値（平均値が４割を超える場合は４割）以上であること</t>
    <phoneticPr fontId="2"/>
  </si>
  <si>
    <t>次のアまたはイいずれかに該当すること
ア　直近３事業年度の平均した「採用における女性の競争倍率×0.8」が、
　直近３事業年度の平均した「採用における男性の競争倍率」よりも
　低いこと</t>
    <phoneticPr fontId="17"/>
  </si>
  <si>
    <t>直近の事業年度における正社員の各月の法定時間外・法定休日労働時間の合計時間の平均が各月45時間未満であること</t>
    <rPh sb="11" eb="14">
      <t>セイシャイン</t>
    </rPh>
    <rPh sb="15" eb="16">
      <t>カク</t>
    </rPh>
    <rPh sb="18" eb="20">
      <t>ホウテイ</t>
    </rPh>
    <rPh sb="20" eb="23">
      <t>ジカンガイ</t>
    </rPh>
    <rPh sb="24" eb="26">
      <t>ホウテイ</t>
    </rPh>
    <rPh sb="26" eb="28">
      <t>キュウジツ</t>
    </rPh>
    <rPh sb="28" eb="30">
      <t>ロウドウ</t>
    </rPh>
    <rPh sb="30" eb="32">
      <t>ジカン</t>
    </rPh>
    <rPh sb="33" eb="37">
      <t>ゴウケイジカン</t>
    </rPh>
    <rPh sb="38" eb="40">
      <t>ヘイキン</t>
    </rPh>
    <rPh sb="41" eb="43">
      <t>カクツキ</t>
    </rPh>
    <phoneticPr fontId="2"/>
  </si>
  <si>
    <t>直近の事業年度における正社員の有給休暇取得率の平均が産業ごとの県平均値以上であること</t>
    <rPh sb="23" eb="25">
      <t>ヘイキン</t>
    </rPh>
    <rPh sb="31" eb="32">
      <t>ケン</t>
    </rPh>
    <phoneticPr fontId="2"/>
  </si>
  <si>
    <t>達成
状況</t>
    <rPh sb="0" eb="2">
      <t>タッセイ</t>
    </rPh>
    <rPh sb="3" eb="5">
      <t>ジョウキョウ</t>
    </rPh>
    <phoneticPr fontId="2"/>
  </si>
  <si>
    <t>3．多様なキャリア
　　コース</t>
    <rPh sb="2" eb="4">
      <t>タヨウ</t>
    </rPh>
    <phoneticPr fontId="17"/>
  </si>
  <si>
    <t>６．労働時間等の
　　働き方</t>
    <rPh sb="2" eb="7">
      <t>ロウドウジカントウ</t>
    </rPh>
    <rPh sb="11" eb="12">
      <t>ハタラ</t>
    </rPh>
    <rPh sb="13" eb="14">
      <t>カタ</t>
    </rPh>
    <phoneticPr fontId="17"/>
  </si>
  <si>
    <t>女性活躍推進法に基づく一般事業主行動計画を策定・公表している。
※常時雇用する労働者数が１０１人以上の企業・団体のみ</t>
    <rPh sb="0" eb="7">
      <t>ジョセイカツヤクスイシンホウ</t>
    </rPh>
    <rPh sb="8" eb="9">
      <t>モト</t>
    </rPh>
    <rPh sb="11" eb="20">
      <t>イッパンジギョウヌシコウドウケイカク</t>
    </rPh>
    <rPh sb="21" eb="23">
      <t>サクテイ</t>
    </rPh>
    <rPh sb="24" eb="26">
      <t>コウヒョウ</t>
    </rPh>
    <rPh sb="33" eb="37">
      <t>ジョウジコヨウ</t>
    </rPh>
    <rPh sb="39" eb="42">
      <t>ロウドウシャ</t>
    </rPh>
    <rPh sb="42" eb="43">
      <t>スウ</t>
    </rPh>
    <rPh sb="47" eb="48">
      <t>ニン</t>
    </rPh>
    <rPh sb="48" eb="50">
      <t>イジョウ</t>
    </rPh>
    <rPh sb="51" eb="53">
      <t>キギョウ</t>
    </rPh>
    <rPh sb="54" eb="56">
      <t>ダンタイ</t>
    </rPh>
    <phoneticPr fontId="2"/>
  </si>
  <si>
    <t>女性管理職比率、男女の賃金の差異を算出・公表している。
※常時雇用する労働者数が１０１人以上の企業・団体のみ</t>
    <rPh sb="0" eb="2">
      <t>ジョセイ</t>
    </rPh>
    <rPh sb="2" eb="4">
      <t>カンリ</t>
    </rPh>
    <rPh sb="4" eb="5">
      <t>ショク</t>
    </rPh>
    <rPh sb="5" eb="7">
      <t>ヒリツ</t>
    </rPh>
    <rPh sb="8" eb="10">
      <t>ダンジョ</t>
    </rPh>
    <rPh sb="11" eb="13">
      <t>チンギン</t>
    </rPh>
    <rPh sb="14" eb="16">
      <t>サイ</t>
    </rPh>
    <rPh sb="17" eb="19">
      <t>サンシュツ</t>
    </rPh>
    <rPh sb="20" eb="22">
      <t>コウヒョウ</t>
    </rPh>
    <rPh sb="29" eb="31">
      <t>ジョウジ</t>
    </rPh>
    <rPh sb="31" eb="33">
      <t>コヨウ</t>
    </rPh>
    <rPh sb="35" eb="38">
      <t>ロウドウシャ</t>
    </rPh>
    <rPh sb="38" eb="39">
      <t>スウ</t>
    </rPh>
    <rPh sb="43" eb="44">
      <t>ニン</t>
    </rPh>
    <rPh sb="44" eb="46">
      <t>イジョウ</t>
    </rPh>
    <rPh sb="47" eb="49">
      <t>キギョウ</t>
    </rPh>
    <rPh sb="50" eb="52">
      <t>ダンタイ</t>
    </rPh>
    <phoneticPr fontId="2"/>
  </si>
  <si>
    <t>（１）確認事項</t>
    <rPh sb="3" eb="7">
      <t>カクニンジコウ</t>
    </rPh>
    <phoneticPr fontId="2"/>
  </si>
  <si>
    <r>
      <t xml:space="preserve">男性の平均継続
勤務年数（B）
</t>
    </r>
    <r>
      <rPr>
        <sz val="8"/>
        <rFont val="BIZ UDゴシック"/>
        <family val="3"/>
        <charset val="128"/>
      </rPr>
      <t>（小数第２位四捨五入）</t>
    </r>
    <rPh sb="0" eb="2">
      <t>ダンセイ</t>
    </rPh>
    <rPh sb="3" eb="5">
      <t>ヘイキン</t>
    </rPh>
    <rPh sb="5" eb="7">
      <t>ケイゾク</t>
    </rPh>
    <rPh sb="8" eb="12">
      <t>キンムネンスウ</t>
    </rPh>
    <phoneticPr fontId="2"/>
  </si>
  <si>
    <t>「いしかわ女性活躍推進企業」認定制度実施要綱第４条の規定により、下記のとおり申請します。</t>
    <rPh sb="5" eb="11">
      <t>ジョセイカツヤクスイシン</t>
    </rPh>
    <rPh sb="11" eb="13">
      <t>キギョウ</t>
    </rPh>
    <rPh sb="14" eb="18">
      <t>ニンテイセイド</t>
    </rPh>
    <rPh sb="18" eb="20">
      <t>ジッシ</t>
    </rPh>
    <rPh sb="20" eb="22">
      <t>ヨウコウ</t>
    </rPh>
    <phoneticPr fontId="1"/>
  </si>
  <si>
    <t>各項目につき、以下に掲げる認定基準を満たしている。
　「１つ星」→３～５点
　「２つ星」→６～７点
　「３つ星」→８～１６点
※合計点数は、別シート「判定表」を参照</t>
    <rPh sb="0" eb="1">
      <t>カク</t>
    </rPh>
    <rPh sb="1" eb="3">
      <t>コウモク</t>
    </rPh>
    <rPh sb="7" eb="9">
      <t>イカ</t>
    </rPh>
    <rPh sb="10" eb="11">
      <t>カカ</t>
    </rPh>
    <rPh sb="15" eb="17">
      <t>キジュン</t>
    </rPh>
    <rPh sb="18" eb="19">
      <t>ミ</t>
    </rPh>
    <rPh sb="30" eb="31">
      <t>ホシ</t>
    </rPh>
    <rPh sb="38" eb="39">
      <t>フタ</t>
    </rPh>
    <rPh sb="50" eb="51">
      <t>ミッ</t>
    </rPh>
    <rPh sb="62" eb="64">
      <t>ニンテイ</t>
    </rPh>
    <rPh sb="64" eb="68">
      <t>ゴウケイテンスウ</t>
    </rPh>
    <rPh sb="68" eb="69">
      <t>ベツ</t>
    </rPh>
    <rPh sb="73" eb="75">
      <t>ハンテイ</t>
    </rPh>
    <rPh sb="75" eb="76">
      <t>ヒョウ</t>
    </rPh>
    <rPh sb="77" eb="79">
      <t>サンショウ</t>
    </rPh>
    <phoneticPr fontId="6"/>
  </si>
  <si>
    <t>ア　直近の事業年度において、正社員の女性の平均継続勤務年数が産業ごとの平均値以上であること</t>
    <rPh sb="2" eb="4">
      <t>チョッキン</t>
    </rPh>
    <rPh sb="5" eb="7">
      <t>ジギョウ</t>
    </rPh>
    <rPh sb="7" eb="9">
      <t>ネンド</t>
    </rPh>
    <rPh sb="14" eb="17">
      <t>セイシャイン</t>
    </rPh>
    <rPh sb="18" eb="20">
      <t>ジョセイ</t>
    </rPh>
    <rPh sb="21" eb="23">
      <t>ヘイキン</t>
    </rPh>
    <rPh sb="23" eb="25">
      <t>ケイゾク</t>
    </rPh>
    <rPh sb="25" eb="27">
      <t>キンム</t>
    </rPh>
    <rPh sb="27" eb="29">
      <t>ネンスウ</t>
    </rPh>
    <rPh sb="30" eb="32">
      <t>サンギョウ</t>
    </rPh>
    <rPh sb="35" eb="38">
      <t>ヘイキンチ</t>
    </rPh>
    <rPh sb="38" eb="40">
      <t>イジョウ</t>
    </rPh>
    <phoneticPr fontId="17"/>
  </si>
  <si>
    <t>直近の事業年度において、正社員の男性の平均賃金に対する正社員の女性の平均賃金の割合が全国平均値以上であること
　※男性労働者がいない場合は選択不可</t>
    <rPh sb="0" eb="2">
      <t>チョッキン</t>
    </rPh>
    <rPh sb="3" eb="7">
      <t>ジギョウネンド</t>
    </rPh>
    <rPh sb="12" eb="15">
      <t>セイシャイン</t>
    </rPh>
    <rPh sb="16" eb="18">
      <t>ダンセイ</t>
    </rPh>
    <rPh sb="19" eb="21">
      <t>ヘイキン</t>
    </rPh>
    <rPh sb="21" eb="23">
      <t>チンギン</t>
    </rPh>
    <rPh sb="24" eb="25">
      <t>タイ</t>
    </rPh>
    <rPh sb="27" eb="30">
      <t>セイシャイン</t>
    </rPh>
    <rPh sb="31" eb="33">
      <t>ジョセイ</t>
    </rPh>
    <rPh sb="34" eb="36">
      <t>ヘイキン</t>
    </rPh>
    <rPh sb="37" eb="39">
      <t>ワリアイ</t>
    </rPh>
    <rPh sb="40" eb="42">
      <t>ゼンコク</t>
    </rPh>
    <rPh sb="42" eb="45">
      <t>ヘイキンチ</t>
    </rPh>
    <rPh sb="45" eb="47">
      <t>イジョウ</t>
    </rPh>
    <rPh sb="57" eb="62">
      <t>ダンセイロウドウシャ</t>
    </rPh>
    <rPh sb="66" eb="68">
      <t>バアイ</t>
    </rPh>
    <rPh sb="69" eb="73">
      <t>センタクフカ</t>
    </rPh>
    <phoneticPr fontId="17"/>
  </si>
  <si>
    <t>イ　正社員の「女性労働者の平均継続勤務年数」÷「男性労働者の平均継続勤務
　年数」が７割以上であること。</t>
    <rPh sb="2" eb="5">
      <t>セイシャイン</t>
    </rPh>
    <phoneticPr fontId="2"/>
  </si>
  <si>
    <t>認定区分</t>
  </si>
  <si>
    <t>基準</t>
  </si>
  <si>
    <t>区分</t>
  </si>
  <si>
    <t>該当シート</t>
  </si>
  <si>
    <t>備考</t>
  </si>
  <si>
    <t>入力するシート</t>
  </si>
  <si>
    <t>確認するシート</t>
  </si>
  <si>
    <t>判定表</t>
  </si>
  <si>
    <t>「いしかわ女性活躍推進企業」認定制度　認定申請書の記入にあたって</t>
    <rPh sb="5" eb="13">
      <t>ジョセイカツヤクスイシンキギョウ</t>
    </rPh>
    <rPh sb="14" eb="18">
      <t>ニンテイセイド</t>
    </rPh>
    <rPh sb="19" eb="24">
      <t>ニンテイシンセイショ</t>
    </rPh>
    <rPh sb="25" eb="27">
      <t>キニュウ</t>
    </rPh>
    <phoneticPr fontId="2"/>
  </si>
  <si>
    <t>２つ星</t>
    <rPh sb="2" eb="3">
      <t>ボシ</t>
    </rPh>
    <phoneticPr fontId="2"/>
  </si>
  <si>
    <t>３つ星</t>
    <rPh sb="2" eb="3">
      <t>ボシ</t>
    </rPh>
    <phoneticPr fontId="2"/>
  </si>
  <si>
    <t>１つ星</t>
    <rPh sb="2" eb="3">
      <t>ボシ</t>
    </rPh>
    <phoneticPr fontId="2"/>
  </si>
  <si>
    <t>申請書、認定基準達成状況</t>
    <rPh sb="0" eb="3">
      <t>シンセイショ</t>
    </rPh>
    <phoneticPr fontId="2"/>
  </si>
  <si>
    <t>事務局・システム用</t>
    <rPh sb="0" eb="3">
      <t>ジムキョク</t>
    </rPh>
    <phoneticPr fontId="2"/>
  </si>
  <si>
    <t>（令和８年６月２４日雇均発0624第２号　厚生労働省雇用環境・均等局長通知）</t>
    <rPh sb="1" eb="3">
      <t>レイワ</t>
    </rPh>
    <rPh sb="4" eb="5">
      <t>ネン</t>
    </rPh>
    <rPh sb="6" eb="7">
      <t>ガツ</t>
    </rPh>
    <rPh sb="9" eb="10">
      <t>ニチ</t>
    </rPh>
    <rPh sb="10" eb="11">
      <t>ヤトイ</t>
    </rPh>
    <rPh sb="11" eb="12">
      <t>ヒトシ</t>
    </rPh>
    <rPh sb="12" eb="13">
      <t>ハツ</t>
    </rPh>
    <rPh sb="17" eb="18">
      <t>ダイ</t>
    </rPh>
    <rPh sb="19" eb="20">
      <t>ゴウ</t>
    </rPh>
    <rPh sb="21" eb="23">
      <t>コウセイ</t>
    </rPh>
    <rPh sb="23" eb="26">
      <t>ロウドウショウ</t>
    </rPh>
    <rPh sb="26" eb="28">
      <t>コヨウ</t>
    </rPh>
    <rPh sb="28" eb="30">
      <t>カンキョウ</t>
    </rPh>
    <rPh sb="31" eb="33">
      <t>キントウ</t>
    </rPh>
    <rPh sb="33" eb="35">
      <t>キョクチョウ</t>
    </rPh>
    <rPh sb="35" eb="37">
      <t>ツウチ</t>
    </rPh>
    <phoneticPr fontId="2"/>
  </si>
  <si>
    <t>適用期間：令和８年７月１日～令和９年６月３０日</t>
    <rPh sb="0" eb="2">
      <t>テキヨウ</t>
    </rPh>
    <rPh sb="2" eb="4">
      <t>キカン</t>
    </rPh>
    <rPh sb="5" eb="7">
      <t>レイワ</t>
    </rPh>
    <rPh sb="8" eb="9">
      <t>ネン</t>
    </rPh>
    <rPh sb="10" eb="11">
      <t>ガツ</t>
    </rPh>
    <rPh sb="12" eb="13">
      <t>ニチ</t>
    </rPh>
    <rPh sb="14" eb="16">
      <t>レイワ</t>
    </rPh>
    <rPh sb="17" eb="18">
      <t>ネン</t>
    </rPh>
    <rPh sb="19" eb="20">
      <t>ガツ</t>
    </rPh>
    <rPh sb="22" eb="23">
      <t>ニチ</t>
    </rPh>
    <phoneticPr fontId="2"/>
  </si>
  <si>
    <t>※当該通知に記載のない産業については「産業計」の数値を用いている</t>
    <rPh sb="1" eb="3">
      <t>トウガイ</t>
    </rPh>
    <rPh sb="3" eb="5">
      <t>ツウチ</t>
    </rPh>
    <rPh sb="6" eb="8">
      <t>キサイ</t>
    </rPh>
    <rPh sb="11" eb="13">
      <t>サンギョウ</t>
    </rPh>
    <rPh sb="19" eb="22">
      <t>サンギョウケイ</t>
    </rPh>
    <rPh sb="24" eb="26">
      <t>スウチ</t>
    </rPh>
    <rPh sb="27" eb="28">
      <t>モチ</t>
    </rPh>
    <phoneticPr fontId="2"/>
  </si>
  <si>
    <t>別表３「産業ごとの女性の通常の労働者の平均継続勤務年数の平均値」より</t>
    <rPh sb="0" eb="2">
      <t>ベッピョウ</t>
    </rPh>
    <rPh sb="3" eb="5">
      <t>サンギョウ</t>
    </rPh>
    <rPh sb="9" eb="11">
      <t>ジョセイ</t>
    </rPh>
    <rPh sb="12" eb="14">
      <t>ツウジョウ</t>
    </rPh>
    <rPh sb="14" eb="17">
      <t>ロウドウシャ</t>
    </rPh>
    <rPh sb="19" eb="27">
      <t>ヘイキンケイゾクキンムネンスウ</t>
    </rPh>
    <rPh sb="28" eb="31">
      <t>ヘイキンチ</t>
    </rPh>
    <phoneticPr fontId="2"/>
  </si>
  <si>
    <t>「申請書」シートの黄色のセルを入力してください。</t>
  </si>
  <si>
    <t>「判定表」シートで認定基準の達成状況を確認します。</t>
    <phoneticPr fontId="2"/>
  </si>
  <si>
    <t>プルダウン・自動計算用のため編集不可</t>
    <rPh sb="10" eb="11">
      <t>ヨウ</t>
    </rPh>
    <rPh sb="16" eb="18">
      <t>フカ</t>
    </rPh>
    <phoneticPr fontId="2"/>
  </si>
  <si>
    <t>・黄色のセルに入力
・灰色のセルは自動転記・自動計算用のため編集不可</t>
    <rPh sb="26" eb="27">
      <t>ヨウ</t>
    </rPh>
    <rPh sb="30" eb="34">
      <t>ヘンシュウフカ</t>
    </rPh>
    <phoneticPr fontId="2"/>
  </si>
  <si>
    <t>手順①</t>
    <rPh sb="0" eb="2">
      <t>テジュン</t>
    </rPh>
    <phoneticPr fontId="2"/>
  </si>
  <si>
    <t>手順②</t>
    <rPh sb="0" eb="2">
      <t>テジュン</t>
    </rPh>
    <phoneticPr fontId="2"/>
  </si>
  <si>
    <t xml:space="preserve">「認定基準達成状況」シートの黄色のセルを入力してください。 </t>
  </si>
  <si>
    <t>手順④</t>
    <rPh sb="0" eb="2">
      <t>テジュン</t>
    </rPh>
    <phoneticPr fontId="2"/>
  </si>
  <si>
    <t>手順③</t>
    <rPh sb="0" eb="2">
      <t>テジュン</t>
    </rPh>
    <phoneticPr fontId="2"/>
  </si>
  <si>
    <t xml:space="preserve">電子申請フォームから本様式（Excel）とその他必要書類を提出してください。
（申請フォームを利用できない場合は、メールでご提出ください） </t>
    <phoneticPr fontId="2"/>
  </si>
  <si>
    <t>いしかわ女性活躍推進企業　達成状況判定表</t>
    <rPh sb="4" eb="8">
      <t>ジョセイカツヤク</t>
    </rPh>
    <rPh sb="8" eb="10">
      <t>スイシン</t>
    </rPh>
    <rPh sb="10" eb="12">
      <t>キギョウ</t>
    </rPh>
    <rPh sb="13" eb="15">
      <t>ニンテイ</t>
    </rPh>
    <rPh sb="15" eb="17">
      <t>ハンテイ</t>
    </rPh>
    <rPh sb="17" eb="18">
      <t>ヒョウ</t>
    </rPh>
    <phoneticPr fontId="2"/>
  </si>
  <si>
    <t>付与点数　計</t>
    <rPh sb="0" eb="2">
      <t>フヨ</t>
    </rPh>
    <rPh sb="2" eb="4">
      <t>テンスウ</t>
    </rPh>
    <rPh sb="5" eb="6">
      <t>ケイ</t>
    </rPh>
    <phoneticPr fontId="2"/>
  </si>
  <si>
    <t>付与点数</t>
    <rPh sb="0" eb="2">
      <t>フヨ</t>
    </rPh>
    <rPh sb="2" eb="4">
      <t>テンスウ</t>
    </rPh>
    <phoneticPr fontId="17"/>
  </si>
  <si>
    <t>直近の事業年度における男性の育児休業等取得率が30％以上であること
　※取得対象者がいない場合は取得率向上に向けた取組の実施（0.5点）</t>
    <rPh sb="0" eb="2">
      <t>チョッキン</t>
    </rPh>
    <rPh sb="3" eb="7">
      <t>ジギョウネンド</t>
    </rPh>
    <rPh sb="11" eb="13">
      <t>ダンセイ</t>
    </rPh>
    <rPh sb="14" eb="19">
      <t>イクジキュウギョウトウ</t>
    </rPh>
    <rPh sb="19" eb="22">
      <t>シュトクリツ</t>
    </rPh>
    <rPh sb="26" eb="28">
      <t>イジョウ</t>
    </rPh>
    <rPh sb="66" eb="67">
      <t>テン</t>
    </rPh>
    <phoneticPr fontId="17"/>
  </si>
  <si>
    <t>⑪女性活躍推進法に基づく一般事業主行動計画を策定し、外部に公表していること
（常時雇用する労働者数が１００人以下の企業限定）</t>
    <rPh sb="26" eb="28">
      <t>ガイブ</t>
    </rPh>
    <rPh sb="29" eb="31">
      <t>コウヒョウ</t>
    </rPh>
    <rPh sb="39" eb="43">
      <t>ジョウジコヨウ</t>
    </rPh>
    <rPh sb="45" eb="48">
      <t>ロウドウシャ</t>
    </rPh>
    <rPh sb="48" eb="49">
      <t>スウ</t>
    </rPh>
    <rPh sb="53" eb="54">
      <t>ニン</t>
    </rPh>
    <rPh sb="54" eb="56">
      <t>イカ</t>
    </rPh>
    <rPh sb="57" eb="59">
      <t>キギョウ</t>
    </rPh>
    <rPh sb="59" eb="61">
      <t>ゲンテイ</t>
    </rPh>
    <phoneticPr fontId="17"/>
  </si>
  <si>
    <t>⑫女性の健康課題について、以下の(1)～(4)のいずれかについて1項目以上の実績を有すること
（１つ達成するごとに0.5点、最大１点）</t>
    <rPh sb="57" eb="58">
      <t>テン</t>
    </rPh>
    <rPh sb="62" eb="63">
      <t>テン</t>
    </rPh>
    <phoneticPr fontId="2"/>
  </si>
  <si>
    <t>　</t>
    <phoneticPr fontId="2"/>
  </si>
  <si>
    <t>公務（ほかに分類するものを除く）</t>
    <phoneticPr fontId="2"/>
  </si>
  <si>
    <t>⑦次のアまたはイのいずれかに該当すること</t>
    <rPh sb="1" eb="2">
      <t>ツギ</t>
    </rPh>
    <rPh sb="14" eb="16">
      <t>ガイトウ</t>
    </rPh>
    <phoneticPr fontId="2"/>
  </si>
  <si>
    <t>次のアまたはイいずれかに該当すること
ア　直近の事業年度において、正社員の女性の平均継続勤務年数が産業ごとの
　平均値以上であること</t>
    <rPh sb="22" eb="24">
      <t>チョッキン</t>
    </rPh>
    <rPh sb="25" eb="27">
      <t>ジギョウ</t>
    </rPh>
    <rPh sb="27" eb="29">
      <t>ネンド</t>
    </rPh>
    <rPh sb="34" eb="37">
      <t>セイシャイン</t>
    </rPh>
    <rPh sb="38" eb="40">
      <t>ジョセイ</t>
    </rPh>
    <rPh sb="41" eb="43">
      <t>ヘイキン</t>
    </rPh>
    <rPh sb="43" eb="45">
      <t>ケイゾク</t>
    </rPh>
    <rPh sb="45" eb="47">
      <t>キンム</t>
    </rPh>
    <rPh sb="47" eb="49">
      <t>ネンスウ</t>
    </rPh>
    <rPh sb="50" eb="52">
      <t>サンギョウ</t>
    </rPh>
    <rPh sb="57" eb="60">
      <t>ヘイキンチ</t>
    </rPh>
    <rPh sb="60" eb="62">
      <t>イジョウ</t>
    </rPh>
    <phoneticPr fontId="17"/>
  </si>
  <si>
    <t>公表先URL</t>
    <rPh sb="0" eb="3">
      <t>コウヒョウサキ</t>
    </rPh>
    <phoneticPr fontId="2"/>
  </si>
  <si>
    <t>ホームページURL</t>
    <phoneticPr fontId="2"/>
  </si>
  <si>
    <t>常時雇用する
労働者数</t>
    <rPh sb="0" eb="2">
      <t>ジョウジ</t>
    </rPh>
    <rPh sb="2" eb="4">
      <t>コヨウ</t>
    </rPh>
    <rPh sb="7" eb="11">
      <t>ロウドウシャスウ</t>
    </rPh>
    <phoneticPr fontId="6"/>
  </si>
  <si>
    <t>うち  男　性</t>
    <rPh sb="4" eb="5">
      <t>オトコ</t>
    </rPh>
    <rPh sb="6" eb="7">
      <t>セイ</t>
    </rPh>
    <phoneticPr fontId="6"/>
  </si>
  <si>
    <t>うち  女　性</t>
    <rPh sb="4" eb="5">
      <t>オンナ</t>
    </rPh>
    <rPh sb="6" eb="7">
      <t>セイ</t>
    </rPh>
    <phoneticPr fontId="6"/>
  </si>
  <si>
    <t>具体的な取組</t>
    <rPh sb="0" eb="3">
      <t>グタイテキ</t>
    </rPh>
    <rPh sb="4" eb="6">
      <t>トリクミ</t>
    </rPh>
    <phoneticPr fontId="2"/>
  </si>
  <si>
    <t>②採用における男女割合の撤廃等の男女の均等な採用や、配置する職域の拡大のための取組を行っている
　こと</t>
    <phoneticPr fontId="2"/>
  </si>
  <si>
    <t>(1)「女性の健康上の特性に配慮した休暇制度」及び「女性の健康上の特性への配慮の
　 ために利用することができる、半日単位・時間単位の年次有給休暇、所定外労働の
　 制限、時差出勤、フレックスタイム制、短時間勤務、在宅労働等のうちいずれかの
 　制度」を設けていること
　 （休暇制度は、多様な目的で利用することができる休暇制度及び利用目的を限定し
　　 ない休暇制度を含み、年次有給休暇を除く。）</t>
    <phoneticPr fontId="2"/>
  </si>
  <si>
    <t>(3)女性の健康上の特性への配慮に関する研修や、その他の女性の健康上の特性への
　 配慮に関する労働者の理解を促進するための取組を実施していること</t>
    <phoneticPr fontId="2"/>
  </si>
  <si>
    <t>(4)女性の健康上の特性への配慮に関する業務を担当する者を選任し、労働者からの女
　 性の健康上の特性に関する相談に応じる措置を講ずるとともに、労働者にその内容
　 を周知していること</t>
    <rPh sb="3" eb="5">
      <t>ジョセイ</t>
    </rPh>
    <rPh sb="6" eb="9">
      <t>ケンコウジョウ</t>
    </rPh>
    <rPh sb="10" eb="12">
      <t>トクセイ</t>
    </rPh>
    <rPh sb="14" eb="16">
      <t>ハイリョ</t>
    </rPh>
    <rPh sb="17" eb="18">
      <t>カン</t>
    </rPh>
    <rPh sb="20" eb="22">
      <t>ギョウム</t>
    </rPh>
    <rPh sb="23" eb="25">
      <t>タントウ</t>
    </rPh>
    <rPh sb="27" eb="28">
      <t>モノ</t>
    </rPh>
    <rPh sb="29" eb="31">
      <t>センニン</t>
    </rPh>
    <rPh sb="33" eb="36">
      <t>ロウドウシャ</t>
    </rPh>
    <rPh sb="39" eb="40">
      <t>ジョ</t>
    </rPh>
    <rPh sb="43" eb="44">
      <t>セイ</t>
    </rPh>
    <rPh sb="45" eb="48">
      <t>ケンコウジョウ</t>
    </rPh>
    <rPh sb="49" eb="51">
      <t>トクセイ</t>
    </rPh>
    <rPh sb="52" eb="53">
      <t>カン</t>
    </rPh>
    <rPh sb="55" eb="57">
      <t>ソウダン</t>
    </rPh>
    <rPh sb="58" eb="59">
      <t>オウ</t>
    </rPh>
    <rPh sb="61" eb="63">
      <t>ソチ</t>
    </rPh>
    <rPh sb="64" eb="65">
      <t>コウ</t>
    </rPh>
    <rPh sb="72" eb="75">
      <t>ロウドウシャ</t>
    </rPh>
    <rPh sb="78" eb="80">
      <t>ナイヨウ</t>
    </rPh>
    <rPh sb="84" eb="86">
      <t>シュウチ</t>
    </rPh>
    <phoneticPr fontId="2"/>
  </si>
  <si>
    <t>いしかわ女性活躍推進企業（１つ星）</t>
    <rPh sb="4" eb="8">
      <t>ジョセイカツヤク</t>
    </rPh>
    <phoneticPr fontId="2"/>
  </si>
  <si>
    <t>いしかわ女性活躍推進企業（２つ星）</t>
    <rPh sb="4" eb="8">
      <t>ジョセイカツヤク</t>
    </rPh>
    <phoneticPr fontId="2"/>
  </si>
  <si>
    <t>いしかわ女性活躍推進企業（３つ星）</t>
    <rPh sb="4" eb="8">
      <t>ジョセイカツヤク</t>
    </rPh>
    <phoneticPr fontId="2"/>
  </si>
  <si>
    <t>取組の達成状況や合計点数が自動で表示されます（入力不要）</t>
    <rPh sb="0" eb="2">
      <t>トリクミ</t>
    </rPh>
    <rPh sb="3" eb="5">
      <t>タッセイ</t>
    </rPh>
    <rPh sb="5" eb="7">
      <t>ジョウキョウ</t>
    </rPh>
    <rPh sb="8" eb="10">
      <t>ゴウケイ</t>
    </rPh>
    <rPh sb="10" eb="12">
      <t>テンスウ</t>
    </rPh>
    <phoneticPr fontId="2"/>
  </si>
  <si>
    <t>部署名</t>
    <rPh sb="0" eb="3">
      <t>ブショメイ</t>
    </rPh>
    <phoneticPr fontId="2"/>
  </si>
  <si>
    <t>職名</t>
    <rPh sb="0" eb="1">
      <t>ショク</t>
    </rPh>
    <rPh sb="1" eb="2">
      <t>メイ</t>
    </rPh>
    <phoneticPr fontId="6"/>
  </si>
  <si>
    <t>氏名</t>
    <rPh sb="0" eb="2">
      <t>シメイ</t>
    </rPh>
    <phoneticPr fontId="2"/>
  </si>
  <si>
    <t>女性の職業生活における活躍の推進に関する法律に基づく認定制度に係る基準における平均値について</t>
    <rPh sb="0" eb="2">
      <t>ジョセイ</t>
    </rPh>
    <rPh sb="3" eb="7">
      <t>ショクギョウセイカツ</t>
    </rPh>
    <rPh sb="11" eb="13">
      <t>カツヤク</t>
    </rPh>
    <rPh sb="14" eb="16">
      <t>スイシン</t>
    </rPh>
    <rPh sb="17" eb="18">
      <t>カン</t>
    </rPh>
    <rPh sb="20" eb="22">
      <t>ホウリツ</t>
    </rPh>
    <rPh sb="23" eb="24">
      <t>モト</t>
    </rPh>
    <rPh sb="26" eb="30">
      <t>ニンテイセイド</t>
    </rPh>
    <rPh sb="31" eb="32">
      <t>カカ</t>
    </rPh>
    <rPh sb="33" eb="35">
      <t>キジュン</t>
    </rPh>
    <rPh sb="39" eb="42">
      <t>ヘイキンチ</t>
    </rPh>
    <phoneticPr fontId="2"/>
  </si>
  <si>
    <t>項目２-③-ア関係</t>
    <rPh sb="0" eb="2">
      <t>コウモク</t>
    </rPh>
    <rPh sb="7" eb="9">
      <t>カンケイ</t>
    </rPh>
    <phoneticPr fontId="2"/>
  </si>
  <si>
    <t>項目１-①-イ関係</t>
    <rPh sb="0" eb="2">
      <t>コウモク</t>
    </rPh>
    <rPh sb="7" eb="9">
      <t>カンケイ</t>
    </rPh>
    <phoneticPr fontId="2"/>
  </si>
  <si>
    <t>別表４「産業ごとの管理職に占める女性労働者の割合の平均値」より</t>
    <rPh sb="0" eb="2">
      <t>ベッピョウ</t>
    </rPh>
    <rPh sb="3" eb="5">
      <t>サンギョウ</t>
    </rPh>
    <rPh sb="9" eb="11">
      <t>カンリ</t>
    </rPh>
    <rPh sb="11" eb="12">
      <t>ショク</t>
    </rPh>
    <rPh sb="13" eb="14">
      <t>シ</t>
    </rPh>
    <rPh sb="16" eb="18">
      <t>ジョセイ</t>
    </rPh>
    <rPh sb="18" eb="21">
      <t>ロウドウシャ</t>
    </rPh>
    <rPh sb="22" eb="24">
      <t>ワリアイ</t>
    </rPh>
    <rPh sb="25" eb="28">
      <t>ヘイキンチ</t>
    </rPh>
    <phoneticPr fontId="2"/>
  </si>
  <si>
    <t>項目５-⑦-ア関係</t>
    <rPh sb="0" eb="2">
      <t>コウモク</t>
    </rPh>
    <rPh sb="7" eb="9">
      <t>カンケイ</t>
    </rPh>
    <phoneticPr fontId="2"/>
  </si>
  <si>
    <t>石川県労働条件実態調査（令和７年６月１日現在）</t>
    <rPh sb="0" eb="3">
      <t>イシカワケン</t>
    </rPh>
    <rPh sb="3" eb="5">
      <t>ロウドウ</t>
    </rPh>
    <rPh sb="5" eb="7">
      <t>ジョウケン</t>
    </rPh>
    <rPh sb="7" eb="9">
      <t>ジッタイ</t>
    </rPh>
    <rPh sb="9" eb="11">
      <t>チョウサ</t>
    </rPh>
    <rPh sb="12" eb="14">
      <t>レイワ</t>
    </rPh>
    <rPh sb="15" eb="16">
      <t>ネン</t>
    </rPh>
    <rPh sb="17" eb="18">
      <t>ガツ</t>
    </rPh>
    <rPh sb="19" eb="20">
      <t>ニチ</t>
    </rPh>
    <rPh sb="20" eb="22">
      <t>ゲンザイ</t>
    </rPh>
    <phoneticPr fontId="2"/>
  </si>
  <si>
    <t>適用期間：令和８年４月１日～令和９年３月３１日</t>
    <rPh sb="0" eb="4">
      <t>テキヨウキカン</t>
    </rPh>
    <rPh sb="5" eb="7">
      <t>レイワ</t>
    </rPh>
    <rPh sb="8" eb="9">
      <t>ネン</t>
    </rPh>
    <rPh sb="10" eb="11">
      <t>ガツ</t>
    </rPh>
    <rPh sb="12" eb="13">
      <t>ニチ</t>
    </rPh>
    <rPh sb="14" eb="16">
      <t>レイワ</t>
    </rPh>
    <rPh sb="17" eb="18">
      <t>ネン</t>
    </rPh>
    <rPh sb="19" eb="20">
      <t>ガツ</t>
    </rPh>
    <rPh sb="22" eb="23">
      <t>ニチ</t>
    </rPh>
    <phoneticPr fontId="2"/>
  </si>
  <si>
    <t>※適用期間：令和７年１２月１日～令和８年１１月３１日</t>
    <rPh sb="1" eb="3">
      <t>テキヨウ</t>
    </rPh>
    <rPh sb="3" eb="5">
      <t>キカン</t>
    </rPh>
    <rPh sb="6" eb="8">
      <t>レイワ</t>
    </rPh>
    <rPh sb="9" eb="10">
      <t>ネン</t>
    </rPh>
    <rPh sb="12" eb="13">
      <t>ガツ</t>
    </rPh>
    <rPh sb="13" eb="15">
      <t>ツイタチ</t>
    </rPh>
    <rPh sb="16" eb="18">
      <t>レイワ</t>
    </rPh>
    <rPh sb="19" eb="20">
      <t>ネン</t>
    </rPh>
    <rPh sb="22" eb="23">
      <t>ガツ</t>
    </rPh>
    <rPh sb="25" eb="26">
      <t>ニチ</t>
    </rPh>
    <phoneticPr fontId="2"/>
  </si>
  <si>
    <t>(2)女性の健康上の特性への配慮に関する方針を示し、(1)に掲げる制度の内容ととも
　 に労働者に周知するための取組を実施していること</t>
    <rPh sb="3" eb="4">
      <t>ジョ</t>
    </rPh>
    <phoneticPr fontId="2"/>
  </si>
  <si>
    <t>労働基準法、雇用の分野における男女の均等な機会及び待遇の確保等に関する法律及び育児休業、介護休業等育児又は家族介護を行う労働者の福祉に関する法律、女性の職業生活における活躍の推進に関する法律等の関係法令に違反する重大な事実が過去３か年以内にない。</t>
    <phoneticPr fontId="2"/>
  </si>
  <si>
    <t>達成基準を満たした認定項目の点数の合計が３点～５点であること</t>
    <rPh sb="0" eb="4">
      <t>タッセイキジュン</t>
    </rPh>
    <rPh sb="5" eb="6">
      <t>ミ</t>
    </rPh>
    <rPh sb="9" eb="11">
      <t>ニンテイ</t>
    </rPh>
    <rPh sb="11" eb="13">
      <t>コウモク</t>
    </rPh>
    <rPh sb="14" eb="16">
      <t>テンスウ</t>
    </rPh>
    <rPh sb="17" eb="19">
      <t>ゴウケイ</t>
    </rPh>
    <rPh sb="21" eb="22">
      <t>テン</t>
    </rPh>
    <rPh sb="24" eb="25">
      <t>テン</t>
    </rPh>
    <phoneticPr fontId="2"/>
  </si>
  <si>
    <t>達成基準を満たした認定項目の点数の合計が６点～７点であること</t>
    <rPh sb="0" eb="4">
      <t>タッセイキジュン</t>
    </rPh>
    <rPh sb="5" eb="6">
      <t>ミ</t>
    </rPh>
    <rPh sb="9" eb="11">
      <t>ニンテイ</t>
    </rPh>
    <rPh sb="11" eb="13">
      <t>コウモク</t>
    </rPh>
    <rPh sb="14" eb="16">
      <t>テンスウ</t>
    </rPh>
    <rPh sb="17" eb="19">
      <t>ゴウケイ</t>
    </rPh>
    <rPh sb="21" eb="22">
      <t>テン</t>
    </rPh>
    <rPh sb="24" eb="25">
      <t>テン</t>
    </rPh>
    <phoneticPr fontId="2"/>
  </si>
  <si>
    <t>項目４-⑥関係</t>
    <rPh sb="0" eb="2">
      <t>コウモク</t>
    </rPh>
    <rPh sb="5" eb="7">
      <t>カンケイ</t>
    </rPh>
    <phoneticPr fontId="2"/>
  </si>
  <si>
    <t>女性／男性の平均継続勤務年数
(A)/(B)=(C)</t>
    <rPh sb="0" eb="2">
      <t>ジョセイ</t>
    </rPh>
    <rPh sb="6" eb="8">
      <t>ヘイキン</t>
    </rPh>
    <rPh sb="8" eb="10">
      <t>ケイゾク</t>
    </rPh>
    <rPh sb="10" eb="14">
      <t>キンムネンスウ</t>
    </rPh>
    <phoneticPr fontId="2"/>
  </si>
  <si>
    <t>正社員女性の
平均月額賃金(A)</t>
    <rPh sb="0" eb="3">
      <t>セイシャイン</t>
    </rPh>
    <rPh sb="3" eb="5">
      <t>ジョセイ</t>
    </rPh>
    <rPh sb="7" eb="9">
      <t>ヘイキン</t>
    </rPh>
    <rPh sb="9" eb="11">
      <t>ゲツガク</t>
    </rPh>
    <rPh sb="11" eb="13">
      <t>チンギン</t>
    </rPh>
    <phoneticPr fontId="2"/>
  </si>
  <si>
    <t>正社員男性の
平均月額賃金(B)</t>
    <rPh sb="0" eb="3">
      <t>セイシャイン</t>
    </rPh>
    <rPh sb="3" eb="5">
      <t>ダンセイ</t>
    </rPh>
    <rPh sb="7" eb="9">
      <t>ヘイキン</t>
    </rPh>
    <rPh sb="9" eb="11">
      <t>ツキガク</t>
    </rPh>
    <rPh sb="11" eb="13">
      <t>チンギン</t>
    </rPh>
    <phoneticPr fontId="2"/>
  </si>
  <si>
    <t>イ　直近事業年度において、正社員に占める女性労働者の割合が産業ごとの平均値（平均値が４割を超え
　る場合は４割）以上であること</t>
    <rPh sb="2" eb="4">
      <t>チョッキン</t>
    </rPh>
    <rPh sb="4" eb="6">
      <t>ジギョウ</t>
    </rPh>
    <rPh sb="6" eb="8">
      <t>ネンド</t>
    </rPh>
    <rPh sb="13" eb="16">
      <t>セイシャイン</t>
    </rPh>
    <rPh sb="17" eb="18">
      <t>シ</t>
    </rPh>
    <rPh sb="20" eb="22">
      <t>ジョセイ</t>
    </rPh>
    <rPh sb="22" eb="25">
      <t>ロウドウシャ</t>
    </rPh>
    <rPh sb="26" eb="28">
      <t>ワリアイ</t>
    </rPh>
    <rPh sb="29" eb="31">
      <t>サンギョウ</t>
    </rPh>
    <rPh sb="34" eb="36">
      <t>ヘイキン</t>
    </rPh>
    <rPh sb="36" eb="37">
      <t>アタイ</t>
    </rPh>
    <rPh sb="38" eb="41">
      <t>ヘイキンチ</t>
    </rPh>
    <rPh sb="43" eb="44">
      <t>ワリ</t>
    </rPh>
    <rPh sb="45" eb="46">
      <t>コ</t>
    </rPh>
    <rPh sb="50" eb="52">
      <t>バアイ</t>
    </rPh>
    <rPh sb="54" eb="55">
      <t>ワリ</t>
    </rPh>
    <rPh sb="56" eb="58">
      <t>イジョウ</t>
    </rPh>
    <phoneticPr fontId="2"/>
  </si>
  <si>
    <r>
      <t>イ　「直近３事業年度の平均した１つ下位の職階から課</t>
    </r>
    <r>
      <rPr>
        <b/>
        <sz val="12"/>
        <color theme="1"/>
        <rFont val="Microsoft YaHei UI"/>
        <family val="3"/>
        <charset val="134"/>
      </rPr>
      <t>⾧</t>
    </r>
    <r>
      <rPr>
        <b/>
        <sz val="12"/>
        <color theme="1"/>
        <rFont val="BIZ UDゴシック"/>
        <family val="3"/>
        <charset val="128"/>
      </rPr>
      <t>級に昇進した女性労働者の割合」÷
　「直近３事業年度の平均した１つ下位の職階から課</t>
    </r>
    <r>
      <rPr>
        <b/>
        <sz val="12"/>
        <color theme="1"/>
        <rFont val="Microsoft YaHei UI"/>
        <family val="3"/>
        <charset val="134"/>
      </rPr>
      <t>⾧</t>
    </r>
    <r>
      <rPr>
        <b/>
        <sz val="12"/>
        <color theme="1"/>
        <rFont val="BIZ UDゴシック"/>
        <family val="3"/>
        <charset val="128"/>
      </rPr>
      <t>級に昇進した男性労働者の割合」が８割以上で
　あること</t>
    </r>
    <phoneticPr fontId="2"/>
  </si>
  <si>
    <t>⑨直近の事業年度における正社員の各月の法定時間外・法定休日労働時間の合計時間の平均が
　各月４５時間未満であること</t>
    <rPh sb="1" eb="3">
      <t>チョッキン</t>
    </rPh>
    <rPh sb="4" eb="6">
      <t>ジギョウ</t>
    </rPh>
    <rPh sb="6" eb="8">
      <t>ネンド</t>
    </rPh>
    <rPh sb="12" eb="15">
      <t>セイシャイン</t>
    </rPh>
    <rPh sb="16" eb="18">
      <t>カクゲツ</t>
    </rPh>
    <rPh sb="19" eb="21">
      <t>ホウテイ</t>
    </rPh>
    <rPh sb="21" eb="24">
      <t>ジカンガイ</t>
    </rPh>
    <rPh sb="25" eb="27">
      <t>ホウテイ</t>
    </rPh>
    <rPh sb="27" eb="29">
      <t>キュウジツ</t>
    </rPh>
    <rPh sb="29" eb="31">
      <t>ロウドウ</t>
    </rPh>
    <rPh sb="31" eb="33">
      <t>ジカン</t>
    </rPh>
    <rPh sb="34" eb="36">
      <t>ゴウケイ</t>
    </rPh>
    <rPh sb="36" eb="38">
      <t>ジカン</t>
    </rPh>
    <rPh sb="39" eb="41">
      <t>ヘイキン</t>
    </rPh>
    <rPh sb="44" eb="46">
      <t>カクゲツ</t>
    </rPh>
    <rPh sb="48" eb="50">
      <t>ジカン</t>
    </rPh>
    <rPh sb="50" eb="52">
      <t>ミマン</t>
    </rPh>
    <phoneticPr fontId="2"/>
  </si>
  <si>
    <t>イ　直近の事業年度において、正社員の「女性労働者の平均継続勤務年数」÷
　「男性労働者の平均継続勤務年数」が７割以上であること</t>
    <rPh sb="2" eb="4">
      <t>チョッキン</t>
    </rPh>
    <rPh sb="5" eb="7">
      <t>ジギョウ</t>
    </rPh>
    <rPh sb="7" eb="9">
      <t>ネンド</t>
    </rPh>
    <rPh sb="14" eb="17">
      <t>セイシャイン</t>
    </rPh>
    <rPh sb="19" eb="21">
      <t>ジョセイ</t>
    </rPh>
    <rPh sb="21" eb="24">
      <t>ロウドウシャ</t>
    </rPh>
    <rPh sb="25" eb="27">
      <t>ヘイキン</t>
    </rPh>
    <rPh sb="27" eb="29">
      <t>ケイゾク</t>
    </rPh>
    <rPh sb="29" eb="31">
      <t>キンム</t>
    </rPh>
    <rPh sb="31" eb="33">
      <t>ネンスウ</t>
    </rPh>
    <rPh sb="38" eb="40">
      <t>ダンセイ</t>
    </rPh>
    <rPh sb="40" eb="43">
      <t>ロウドウシャ</t>
    </rPh>
    <rPh sb="44" eb="46">
      <t>ヘイキン</t>
    </rPh>
    <rPh sb="46" eb="48">
      <t>ケイゾク</t>
    </rPh>
    <rPh sb="48" eb="50">
      <t>キンム</t>
    </rPh>
    <rPh sb="50" eb="52">
      <t>ネンスウ</t>
    </rPh>
    <rPh sb="55" eb="58">
      <t>ワリイジョウ</t>
    </rPh>
    <phoneticPr fontId="17"/>
  </si>
  <si>
    <r>
      <t xml:space="preserve">⑥直近の事業年度において、正社員の男性の平均賃金に対する正社員の女性の平均賃金の割合が
　全国平均値以上であること
</t>
    </r>
    <r>
      <rPr>
        <sz val="12"/>
        <color theme="1"/>
        <rFont val="BIZ UDゴシック"/>
        <family val="3"/>
        <charset val="128"/>
      </rPr>
      <t>　　※男性労働者がいない場合は選択不可</t>
    </r>
    <rPh sb="1" eb="3">
      <t>チョッキン</t>
    </rPh>
    <rPh sb="4" eb="8">
      <t>ジギョウネンド</t>
    </rPh>
    <rPh sb="13" eb="16">
      <t>セイシャイン</t>
    </rPh>
    <rPh sb="17" eb="19">
      <t>ダンセイ</t>
    </rPh>
    <rPh sb="20" eb="22">
      <t>ヘイキン</t>
    </rPh>
    <rPh sb="22" eb="24">
      <t>チンギン</t>
    </rPh>
    <rPh sb="25" eb="26">
      <t>タイ</t>
    </rPh>
    <rPh sb="28" eb="31">
      <t>セイシャイン</t>
    </rPh>
    <rPh sb="32" eb="34">
      <t>ジョセイ</t>
    </rPh>
    <rPh sb="35" eb="37">
      <t>ヘイキン</t>
    </rPh>
    <rPh sb="38" eb="40">
      <t>ワリアイ</t>
    </rPh>
    <rPh sb="41" eb="43">
      <t>ゼンコク</t>
    </rPh>
    <rPh sb="45" eb="47">
      <t>ゼンコク</t>
    </rPh>
    <rPh sb="47" eb="49">
      <t>ヘイキン</t>
    </rPh>
    <rPh sb="49" eb="50">
      <t>アタイ</t>
    </rPh>
    <rPh sb="50" eb="52">
      <t>イジョウ</t>
    </rPh>
    <rPh sb="61" eb="63">
      <t>ダンセイ</t>
    </rPh>
    <rPh sb="63" eb="66">
      <t>ロウドウシャ</t>
    </rPh>
    <rPh sb="70" eb="72">
      <t>バアイ</t>
    </rPh>
    <rPh sb="73" eb="75">
      <t>センタク</t>
    </rPh>
    <rPh sb="75" eb="77">
      <t>フカ</t>
    </rPh>
    <phoneticPr fontId="17"/>
  </si>
  <si>
    <t>ア　直近３事業年度の平均した「採用における女性正社員の競争倍率×0.8」が、直近３事業年度の
　平均した「採用における男性正社員の競争倍率」よりも低いこと</t>
    <phoneticPr fontId="2"/>
  </si>
  <si>
    <t>イ　「直近３事業年度の平均した１つ下位の職階から課長級に昇進した女性の割合」
　÷「直近３事業年度の平均した１つ下位の職階から課長級に昇進した男性の割合」
　が８割以上であること</t>
    <phoneticPr fontId="2"/>
  </si>
  <si>
    <t>次のアまたはイいずれかに該当すること
ア　直近の事業年度において、管理職に占める女性の割合が産業ごとの平均値以上
　であること</t>
    <rPh sb="0" eb="1">
      <t>ツギ</t>
    </rPh>
    <rPh sb="12" eb="14">
      <t>ガイトウ</t>
    </rPh>
    <phoneticPr fontId="17"/>
  </si>
  <si>
    <t>女性活躍推進法に基づく一般事業主行動計画を策定し、外部に公表していること
（常時雇用する労働者数が100人以下の企業限定）</t>
    <rPh sb="25" eb="27">
      <t>ガイブ</t>
    </rPh>
    <rPh sb="28" eb="30">
      <t>コウヒョウ</t>
    </rPh>
    <rPh sb="38" eb="42">
      <t>ジョウジコヨウ</t>
    </rPh>
    <rPh sb="44" eb="47">
      <t>ロウドウシャ</t>
    </rPh>
    <rPh sb="47" eb="48">
      <t>スウ</t>
    </rPh>
    <rPh sb="52" eb="53">
      <t>ニン</t>
    </rPh>
    <rPh sb="53" eb="55">
      <t>イカ</t>
    </rPh>
    <rPh sb="56" eb="58">
      <t>キギョウ</t>
    </rPh>
    <rPh sb="58" eb="60">
      <t>ゲンテイ</t>
    </rPh>
    <phoneticPr fontId="17"/>
  </si>
  <si>
    <t>女性の健康課題について、以下の(1)～(4)の項目のいずれかについて、1項目以上の実績を有すること（うち１つ達成するごとに0.5点、最大１点）
(1)「女性の健康上の特性に配慮した休暇制度」及び「女性の健康上の特性への配慮
　　のために利用することができる、半日単位・時間単位の年次有給休暇、所定外
　　労働の制限、時差出勤、フレックスタイム制、短時間勤務、在宅労働等のうち
　　いずれかの制度」を設けていること
　　（休暇制度は、多様な目的で利用することができる休暇制度及び利用目的を
　　　限定しない休暇制度を含み、年次有給休暇を除く。）
(2) 女性の健康上の特性への配慮に関する方針を示し、(1)に掲げる制度の内容と
　  ともに労働者に周知するための取組を実施していること
(3) 女性の健康上の特性への配慮に関する研修や、その他の女性の健康上の特性への
    配慮に関する労働者の理解を促進するための取組を実施していること
(4) 女性の健康上の特性への配慮に関する業務を担当する者を選任し、労働者からの
　　女性の健康上の特性に関する相談に応じる措置を講ずるとともに、労働者にその
　　内容を周知していること</t>
    <rPh sb="0" eb="2">
      <t>ジョセイ</t>
    </rPh>
    <rPh sb="3" eb="7">
      <t>ケンコウカダイ</t>
    </rPh>
    <rPh sb="12" eb="14">
      <t>イカ</t>
    </rPh>
    <rPh sb="23" eb="25">
      <t>コウモク</t>
    </rPh>
    <rPh sb="36" eb="38">
      <t>コウモク</t>
    </rPh>
    <rPh sb="38" eb="40">
      <t>イジョウ</t>
    </rPh>
    <rPh sb="41" eb="43">
      <t>ジッセキ</t>
    </rPh>
    <rPh sb="44" eb="45">
      <t>ユウ</t>
    </rPh>
    <rPh sb="54" eb="56">
      <t>タッセイ</t>
    </rPh>
    <rPh sb="64" eb="65">
      <t>テン</t>
    </rPh>
    <rPh sb="66" eb="68">
      <t>サイダイ</t>
    </rPh>
    <rPh sb="69" eb="70">
      <t>テン</t>
    </rPh>
    <phoneticPr fontId="17"/>
  </si>
  <si>
    <t>No.</t>
  </si>
  <si>
    <t>企業等の名称</t>
  </si>
  <si>
    <t>ホームページ</t>
  </si>
  <si>
    <t>業種</t>
  </si>
  <si>
    <t>事業内容</t>
  </si>
  <si>
    <t>申請日</t>
  </si>
  <si>
    <t>郵便番号</t>
  </si>
  <si>
    <t>本社所在市町村</t>
  </si>
  <si>
    <t>担当者・部署名</t>
  </si>
  <si>
    <t>担当者・職名</t>
  </si>
  <si>
    <t>担当者・氏名</t>
  </si>
  <si>
    <t>担当者・Eメール</t>
  </si>
  <si>
    <t>担当者：電話</t>
  </si>
  <si>
    <t>労働者数</t>
  </si>
  <si>
    <t>労働者数　女性</t>
  </si>
  <si>
    <t>正社員数</t>
  </si>
  <si>
    <t>正社員数　男性</t>
  </si>
  <si>
    <t>正社員数　女性</t>
  </si>
  <si>
    <t>非正社員数</t>
  </si>
  <si>
    <t>非正社員数　男性</t>
  </si>
  <si>
    <t>非正社員数　女性</t>
  </si>
  <si>
    <t>所在地</t>
    <phoneticPr fontId="2"/>
  </si>
  <si>
    <t>労働者数　男性</t>
    <phoneticPr fontId="2"/>
  </si>
  <si>
    <t>1-ア女性</t>
    <rPh sb="3" eb="5">
      <t>ジョセイ</t>
    </rPh>
    <phoneticPr fontId="2"/>
  </si>
  <si>
    <t>1-ア男性</t>
    <rPh sb="3" eb="5">
      <t>ダンセイ</t>
    </rPh>
    <phoneticPr fontId="2"/>
  </si>
  <si>
    <t>1-イ</t>
    <phoneticPr fontId="2"/>
  </si>
  <si>
    <t>3-イ女性</t>
    <rPh sb="3" eb="5">
      <t>ジョセイ</t>
    </rPh>
    <phoneticPr fontId="2"/>
  </si>
  <si>
    <t>3-イ男性</t>
    <rPh sb="3" eb="5">
      <t>ダンセイ</t>
    </rPh>
    <phoneticPr fontId="2"/>
  </si>
  <si>
    <t>3-ア</t>
    <phoneticPr fontId="2"/>
  </si>
  <si>
    <t>5-(1)</t>
    <phoneticPr fontId="2"/>
  </si>
  <si>
    <t>5-(2)</t>
  </si>
  <si>
    <t>5-(3)</t>
  </si>
  <si>
    <t>5-(4)</t>
  </si>
  <si>
    <t>9-(2)</t>
  </si>
  <si>
    <t>7-イ</t>
    <phoneticPr fontId="2"/>
  </si>
  <si>
    <t>7-ア</t>
    <phoneticPr fontId="2"/>
  </si>
  <si>
    <t>8-(2)</t>
    <phoneticPr fontId="2"/>
  </si>
  <si>
    <t>9-(1)</t>
    <phoneticPr fontId="2"/>
  </si>
  <si>
    <t>9-(3)</t>
  </si>
  <si>
    <t>9-(4)</t>
  </si>
  <si>
    <t>9-(5)</t>
  </si>
  <si>
    <t>9-(6)</t>
  </si>
  <si>
    <t>9-(7)</t>
  </si>
  <si>
    <t>9-(8)</t>
  </si>
  <si>
    <t>9-(9)</t>
  </si>
  <si>
    <t>9-(10)</t>
  </si>
  <si>
    <t>9-(11)</t>
  </si>
  <si>
    <t>9-(12)</t>
  </si>
  <si>
    <t>12-(1)</t>
    <phoneticPr fontId="2"/>
  </si>
  <si>
    <t>12-(2)</t>
  </si>
  <si>
    <t>12-(3)</t>
  </si>
  <si>
    <t>12-(4)</t>
  </si>
  <si>
    <t>達成基準を満たした認定項目の点数の合計が８点～１６点であること</t>
    <rPh sb="0" eb="4">
      <t>タッセイキジュン</t>
    </rPh>
    <rPh sb="5" eb="6">
      <t>ミ</t>
    </rPh>
    <rPh sb="9" eb="11">
      <t>ニンテイ</t>
    </rPh>
    <rPh sb="11" eb="13">
      <t>コウモク</t>
    </rPh>
    <rPh sb="14" eb="16">
      <t>テンスウ</t>
    </rPh>
    <rPh sb="17" eb="19">
      <t>ゴウケイ</t>
    </rPh>
    <rPh sb="21" eb="22">
      <t>テン</t>
    </rPh>
    <rPh sb="25" eb="26">
      <t>テン</t>
    </rPh>
    <phoneticPr fontId="2"/>
  </si>
  <si>
    <t>事務局用(編集不可)→データ参照用シート５つ、プルダウン用、事務局入力作業用</t>
    <rPh sb="5" eb="9">
      <t>ヘンシュウフカ</t>
    </rPh>
    <rPh sb="30" eb="33">
      <t>ジムキョク</t>
    </rPh>
    <rPh sb="33" eb="35">
      <t>ニュウリョク</t>
    </rPh>
    <rPh sb="35" eb="38">
      <t>サギョウヨウ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</si>
</sst>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General\%"/>
    <numFmt numFmtId="179" formatCode="General&quot;年&quot;"/>
    <numFmt numFmtId="180" formatCode="General&quot;%&quot;"/>
    <numFmt numFmtId="181" formatCode="0.0%"/>
    <numFmt numFmtId="182" formatCode="0.0_);[Red]\(0.0\)"/>
  </numFmts>
  <fonts count="6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6"/>
      <color theme="1"/>
      <name val="游ゴシック"/>
      <family val="3"/>
      <charset val="128"/>
      <scheme val="minor"/>
    </font>
    <font>
      <sz val="11"/>
      <name val="ＭＳ Ｐゴシック"/>
      <family val="3"/>
      <charset val="128"/>
    </font>
    <font>
      <sz val="6"/>
      <name val="ＭＳ Ｐゴシック"/>
      <family val="3"/>
      <charset val="128"/>
    </font>
    <font>
      <b/>
      <sz val="14"/>
      <name val="游ゴシック"/>
      <family val="3"/>
      <charset val="128"/>
      <scheme val="minor"/>
    </font>
    <font>
      <sz val="12"/>
      <name val="游ゴシック"/>
      <family val="3"/>
      <charset val="128"/>
      <scheme val="minor"/>
    </font>
    <font>
      <b/>
      <sz val="14"/>
      <color theme="1"/>
      <name val="游ゴシック"/>
      <family val="3"/>
      <charset val="128"/>
      <scheme val="minor"/>
    </font>
    <font>
      <sz val="11"/>
      <name val="游ゴシック"/>
      <family val="3"/>
      <charset val="128"/>
      <scheme val="minor"/>
    </font>
    <font>
      <b/>
      <sz val="9"/>
      <color indexed="81"/>
      <name val="MS P ゴシック"/>
      <family val="3"/>
      <charset val="128"/>
    </font>
    <font>
      <sz val="11"/>
      <color theme="1"/>
      <name val="游ゴシック"/>
      <family val="2"/>
      <scheme val="minor"/>
    </font>
    <font>
      <b/>
      <sz val="14"/>
      <color rgb="FF000000"/>
      <name val="BIZ UDPゴシック"/>
      <family val="3"/>
      <charset val="128"/>
    </font>
    <font>
      <sz val="12"/>
      <color theme="1"/>
      <name val="游ゴシック"/>
      <family val="2"/>
      <charset val="128"/>
      <scheme val="minor"/>
    </font>
    <font>
      <sz val="12"/>
      <color rgb="FF000000"/>
      <name val="BIZ UDPゴシック"/>
      <family val="3"/>
      <charset val="128"/>
    </font>
    <font>
      <sz val="10"/>
      <color rgb="FF000000"/>
      <name val="Meiryo UI"/>
      <family val="3"/>
      <charset val="128"/>
    </font>
    <font>
      <sz val="6"/>
      <name val="游ゴシック"/>
      <family val="3"/>
      <charset val="128"/>
      <scheme val="minor"/>
    </font>
    <font>
      <b/>
      <sz val="18"/>
      <name val="BIZ UDゴシック"/>
      <family val="3"/>
      <charset val="128"/>
    </font>
    <font>
      <b/>
      <sz val="11"/>
      <name val="BIZ UDゴシック"/>
      <family val="3"/>
      <charset val="128"/>
    </font>
    <font>
      <b/>
      <sz val="11"/>
      <color theme="1"/>
      <name val="BIZ UDゴシック"/>
      <family val="3"/>
      <charset val="128"/>
    </font>
    <font>
      <sz val="12"/>
      <color theme="1"/>
      <name val="BIZ UDゴシック"/>
      <family val="3"/>
      <charset val="128"/>
    </font>
    <font>
      <sz val="11"/>
      <color theme="1"/>
      <name val="BIZ UDゴシック"/>
      <family val="3"/>
      <charset val="128"/>
    </font>
    <font>
      <sz val="16"/>
      <color theme="1"/>
      <name val="BIZ UDPゴシック"/>
      <family val="3"/>
      <charset val="128"/>
    </font>
    <font>
      <sz val="16"/>
      <color theme="1"/>
      <name val="BIZ UDゴシック"/>
      <family val="3"/>
      <charset val="128"/>
    </font>
    <font>
      <sz val="12"/>
      <name val="BIZ UDゴシック"/>
      <family val="3"/>
      <charset val="128"/>
    </font>
    <font>
      <sz val="16"/>
      <name val="BIZ UDゴシック"/>
      <family val="3"/>
      <charset val="128"/>
    </font>
    <font>
      <sz val="11"/>
      <name val="BIZ UDゴシック"/>
      <family val="3"/>
      <charset val="128"/>
    </font>
    <font>
      <b/>
      <sz val="24"/>
      <color theme="1"/>
      <name val="BIZ UDゴシック"/>
      <family val="3"/>
      <charset val="128"/>
    </font>
    <font>
      <b/>
      <sz val="18"/>
      <color theme="1"/>
      <name val="游ゴシック"/>
      <family val="3"/>
      <charset val="128"/>
      <scheme val="minor"/>
    </font>
    <font>
      <b/>
      <sz val="14"/>
      <name val="BIZ UDゴシック"/>
      <family val="3"/>
      <charset val="128"/>
    </font>
    <font>
      <b/>
      <sz val="11"/>
      <color rgb="FFFF0000"/>
      <name val="BIZ UDゴシック"/>
      <family val="3"/>
      <charset val="128"/>
    </font>
    <font>
      <b/>
      <sz val="12"/>
      <name val="BIZ UDゴシック"/>
      <family val="3"/>
      <charset val="128"/>
    </font>
    <font>
      <b/>
      <sz val="12"/>
      <color theme="1"/>
      <name val="BIZ UDゴシック"/>
      <family val="3"/>
      <charset val="128"/>
    </font>
    <font>
      <sz val="11"/>
      <color rgb="FFFF0000"/>
      <name val="BIZ UDゴシック"/>
      <family val="3"/>
      <charset val="128"/>
    </font>
    <font>
      <sz val="10"/>
      <color theme="1"/>
      <name val="BIZ UDゴシック"/>
      <family val="3"/>
      <charset val="128"/>
    </font>
    <font>
      <sz val="10"/>
      <color rgb="FF000000"/>
      <name val="BIZ UDゴシック"/>
      <family val="3"/>
      <charset val="128"/>
    </font>
    <font>
      <sz val="10"/>
      <name val="BIZ UDゴシック"/>
      <family val="3"/>
      <charset val="128"/>
    </font>
    <font>
      <b/>
      <sz val="11"/>
      <name val="HG丸ｺﾞｼｯｸM-PRO"/>
      <family val="3"/>
      <charset val="128"/>
    </font>
    <font>
      <sz val="9"/>
      <name val="BIZ UDゴシック"/>
      <family val="3"/>
      <charset val="128"/>
    </font>
    <font>
      <sz val="8"/>
      <name val="BIZ UDゴシック"/>
      <family val="3"/>
      <charset val="128"/>
    </font>
    <font>
      <b/>
      <sz val="11"/>
      <name val="ＭＳ Ｐゴシック"/>
      <family val="3"/>
      <charset val="128"/>
    </font>
    <font>
      <sz val="18"/>
      <name val="BIZ UDゴシック"/>
      <family val="3"/>
      <charset val="128"/>
    </font>
    <font>
      <sz val="22"/>
      <color theme="1"/>
      <name val="BIZ UDPゴシック"/>
      <family val="3"/>
      <charset val="128"/>
    </font>
    <font>
      <sz val="22"/>
      <color theme="1"/>
      <name val="BIZ UDゴシック"/>
      <family val="3"/>
      <charset val="128"/>
    </font>
    <font>
      <sz val="20"/>
      <color theme="1"/>
      <name val="BIZ UDゴシック"/>
      <family val="3"/>
      <charset val="128"/>
    </font>
    <font>
      <sz val="20"/>
      <color theme="1"/>
      <name val="BIZ UDPゴシック"/>
      <family val="3"/>
      <charset val="128"/>
    </font>
    <font>
      <b/>
      <sz val="20"/>
      <name val="BIZ UDゴシック"/>
      <family val="3"/>
      <charset val="128"/>
    </font>
    <font>
      <b/>
      <sz val="20"/>
      <color theme="1"/>
      <name val="BIZ UDPゴシック"/>
      <family val="3"/>
      <charset val="128"/>
    </font>
    <font>
      <sz val="11"/>
      <color theme="1"/>
      <name val="BIZ UDゴシック"/>
      <family val="2"/>
      <charset val="128"/>
    </font>
    <font>
      <u/>
      <sz val="11"/>
      <color theme="10"/>
      <name val="游ゴシック"/>
      <family val="2"/>
      <charset val="128"/>
      <scheme val="minor"/>
    </font>
    <font>
      <b/>
      <sz val="16"/>
      <name val="BIZ UDゴシック"/>
      <family val="3"/>
      <charset val="128"/>
    </font>
    <font>
      <sz val="11"/>
      <name val="BIZ UDゴシック"/>
      <family val="2"/>
      <charset val="128"/>
    </font>
    <font>
      <sz val="11"/>
      <name val="游ゴシック"/>
      <family val="2"/>
      <charset val="128"/>
      <scheme val="minor"/>
    </font>
    <font>
      <sz val="14"/>
      <name val="BIZ UDゴシック"/>
      <family val="3"/>
      <charset val="128"/>
    </font>
    <font>
      <sz val="11"/>
      <color rgb="FF000000"/>
      <name val="BIZ UDゴシック"/>
      <family val="3"/>
      <charset val="128"/>
    </font>
    <font>
      <b/>
      <sz val="12"/>
      <name val="游ゴシック"/>
      <family val="3"/>
      <charset val="128"/>
      <scheme val="minor"/>
    </font>
    <font>
      <u/>
      <sz val="12"/>
      <color theme="10"/>
      <name val="游ゴシック"/>
      <family val="3"/>
      <charset val="128"/>
      <scheme val="minor"/>
    </font>
    <font>
      <sz val="22"/>
      <color theme="1"/>
      <name val="游ゴシック"/>
      <family val="3"/>
      <charset val="128"/>
      <scheme val="minor"/>
    </font>
    <font>
      <sz val="9"/>
      <color indexed="81"/>
      <name val="MS P ゴシック"/>
      <family val="3"/>
      <charset val="128"/>
    </font>
    <font>
      <sz val="10"/>
      <color indexed="81"/>
      <name val="MS P ゴシック"/>
      <family val="3"/>
      <charset val="128"/>
    </font>
    <font>
      <b/>
      <sz val="14"/>
      <color theme="1"/>
      <name val="BIZ UDゴシック"/>
      <family val="3"/>
      <charset val="128"/>
    </font>
    <font>
      <b/>
      <sz val="12"/>
      <color theme="1"/>
      <name val="Microsoft YaHei UI"/>
      <family val="3"/>
      <charset val="134"/>
    </font>
    <font>
      <sz val="9"/>
      <color indexed="81"/>
      <name val="ＭＳ Ｐ明朝"/>
      <family val="1"/>
      <charset val="128"/>
    </font>
    <font>
      <b/>
      <sz val="11"/>
      <color rgb="FFFF0000"/>
      <name val="BIZ UDPゴシック"/>
      <family val="3"/>
      <charset val="128"/>
    </font>
    <font>
      <sz val="11"/>
      <color theme="1"/>
      <name val="游ゴシック"/>
      <family val="3"/>
      <charset val="128"/>
      <scheme val="minor"/>
    </font>
    <font>
      <sz val="8"/>
      <color theme="1"/>
      <name val="ＭＳ ゴシック"/>
      <family val="2"/>
      <charset val="128"/>
    </font>
  </fonts>
  <fills count="11">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rgb="FFE0DCEF"/>
      </patternFill>
    </fill>
    <fill>
      <patternFill patternType="solid">
        <fgColor theme="4" tint="0.79998168889431442"/>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diagonalDown="1">
      <left style="medium">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s>
  <cellStyleXfs count="11">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9" fontId="1" fillId="0" borderId="0" applyFont="0" applyFill="0" applyBorder="0" applyAlignment="0" applyProtection="0">
      <alignment vertical="center"/>
    </xf>
    <xf numFmtId="0" fontId="12" fillId="0" borderId="0"/>
    <xf numFmtId="0" fontId="1" fillId="0" borderId="0">
      <alignment vertical="center"/>
    </xf>
    <xf numFmtId="0" fontId="49" fillId="0" borderId="0">
      <alignment vertical="center"/>
    </xf>
    <xf numFmtId="0" fontId="50" fillId="0" borderId="0" applyNumberFormat="0" applyFill="0" applyBorder="0" applyAlignment="0" applyProtection="0">
      <alignment vertical="center"/>
    </xf>
    <xf numFmtId="0" fontId="65" fillId="0" borderId="0">
      <alignment vertical="center"/>
    </xf>
    <xf numFmtId="0" fontId="66" fillId="0" borderId="0">
      <alignment vertical="center"/>
    </xf>
    <xf numFmtId="9" fontId="66" fillId="0" borderId="0" applyFont="0" applyFill="0" applyBorder="0" applyAlignment="0" applyProtection="0">
      <alignment vertical="center"/>
    </xf>
  </cellStyleXfs>
  <cellXfs count="454">
    <xf numFmtId="0" fontId="0" fillId="0" borderId="0" xfId="0">
      <alignment vertical="center"/>
    </xf>
    <xf numFmtId="0" fontId="8" fillId="0" borderId="0" xfId="1" applyFont="1" applyAlignment="1">
      <alignment horizontal="left" vertical="top" wrapText="1" shrinkToFit="1"/>
    </xf>
    <xf numFmtId="0" fontId="3" fillId="0" borderId="0" xfId="1" applyFont="1" applyAlignment="1">
      <alignment horizontal="left" vertical="top" wrapText="1" shrinkToFit="1"/>
    </xf>
    <xf numFmtId="0" fontId="3" fillId="0" borderId="0" xfId="1" applyFont="1" applyAlignment="1">
      <alignment vertical="center" wrapText="1" shrinkToFit="1"/>
    </xf>
    <xf numFmtId="0" fontId="3" fillId="0" borderId="0" xfId="1" applyFont="1" applyAlignment="1">
      <alignment horizontal="left" vertical="center" wrapText="1" shrinkToFit="1"/>
    </xf>
    <xf numFmtId="0" fontId="3" fillId="0" borderId="0" xfId="1" applyFont="1" applyAlignment="1">
      <alignment vertical="top" wrapText="1" shrinkToFit="1"/>
    </xf>
    <xf numFmtId="0" fontId="3" fillId="0" borderId="0" xfId="1" applyFont="1" applyAlignment="1">
      <alignment horizontal="center" vertical="top" wrapText="1" shrinkToFit="1"/>
    </xf>
    <xf numFmtId="0" fontId="9" fillId="0" borderId="0" xfId="1" applyFont="1">
      <alignment vertical="center"/>
    </xf>
    <xf numFmtId="0" fontId="7" fillId="0" borderId="8" xfId="1" applyFont="1" applyBorder="1" applyAlignment="1">
      <alignment vertical="top"/>
    </xf>
    <xf numFmtId="0" fontId="13" fillId="0" borderId="0" xfId="4" applyFont="1" applyAlignment="1">
      <alignment vertical="center"/>
    </xf>
    <xf numFmtId="0" fontId="14" fillId="0" borderId="0" xfId="5" applyFont="1">
      <alignment vertical="center"/>
    </xf>
    <xf numFmtId="0" fontId="1" fillId="0" borderId="0" xfId="5">
      <alignment vertical="center"/>
    </xf>
    <xf numFmtId="0" fontId="15" fillId="0" borderId="0" xfId="4" applyFont="1" applyAlignment="1">
      <alignment vertical="center"/>
    </xf>
    <xf numFmtId="0" fontId="4" fillId="0" borderId="0" xfId="5" applyFont="1">
      <alignment vertical="center"/>
    </xf>
    <xf numFmtId="0" fontId="16" fillId="0" borderId="0" xfId="4" applyFont="1" applyAlignment="1">
      <alignment vertical="center"/>
    </xf>
    <xf numFmtId="0" fontId="0" fillId="0" borderId="0" xfId="5" applyFont="1">
      <alignment vertical="center"/>
    </xf>
    <xf numFmtId="0" fontId="28" fillId="0" borderId="0" xfId="0" applyFont="1">
      <alignment vertical="center"/>
    </xf>
    <xf numFmtId="0" fontId="22" fillId="5" borderId="19" xfId="0" applyFont="1" applyFill="1" applyBorder="1" applyAlignment="1">
      <alignment horizontal="left" vertical="center"/>
    </xf>
    <xf numFmtId="0" fontId="1" fillId="5" borderId="20" xfId="5" applyFill="1" applyBorder="1">
      <alignment vertical="center"/>
    </xf>
    <xf numFmtId="0" fontId="1" fillId="5" borderId="21" xfId="5" applyFill="1" applyBorder="1">
      <alignment vertical="center"/>
    </xf>
    <xf numFmtId="0" fontId="24" fillId="0" borderId="3" xfId="5" applyFont="1" applyBorder="1" applyAlignment="1">
      <alignment horizontal="center" vertical="center" wrapText="1"/>
    </xf>
    <xf numFmtId="0" fontId="24" fillId="0" borderId="4" xfId="5" applyFont="1" applyBorder="1" applyAlignment="1">
      <alignment horizontal="center" vertical="center" wrapText="1"/>
    </xf>
    <xf numFmtId="0" fontId="26" fillId="0" borderId="3" xfId="5" applyFont="1" applyBorder="1" applyAlignment="1">
      <alignment horizontal="center" vertical="center" wrapText="1"/>
    </xf>
    <xf numFmtId="0" fontId="24" fillId="0" borderId="18" xfId="5" applyFont="1" applyBorder="1" applyAlignment="1">
      <alignment horizontal="center" vertical="center" wrapText="1"/>
    </xf>
    <xf numFmtId="0" fontId="24" fillId="0" borderId="24" xfId="5" applyFont="1" applyBorder="1" applyAlignment="1">
      <alignment horizontal="center" vertical="center" wrapText="1"/>
    </xf>
    <xf numFmtId="0" fontId="24" fillId="0" borderId="6" xfId="5" applyFont="1" applyBorder="1" applyAlignment="1">
      <alignment horizontal="center" vertical="center" wrapText="1"/>
    </xf>
    <xf numFmtId="0" fontId="23" fillId="0" borderId="0" xfId="5" applyFont="1" applyAlignment="1">
      <alignment horizontal="left" vertical="center"/>
    </xf>
    <xf numFmtId="0" fontId="29" fillId="0" borderId="22" xfId="5" applyFont="1" applyBorder="1" applyAlignment="1">
      <alignment horizontal="center" vertical="center"/>
    </xf>
    <xf numFmtId="0" fontId="30" fillId="0" borderId="0" xfId="0" applyFont="1">
      <alignment vertical="center"/>
    </xf>
    <xf numFmtId="0" fontId="27" fillId="0" borderId="0" xfId="0" applyFont="1">
      <alignment vertical="center"/>
    </xf>
    <xf numFmtId="0" fontId="31" fillId="0" borderId="0" xfId="0" applyFont="1">
      <alignment vertical="center"/>
    </xf>
    <xf numFmtId="0" fontId="32" fillId="0" borderId="0" xfId="0" applyFont="1">
      <alignment vertical="center"/>
    </xf>
    <xf numFmtId="0" fontId="25" fillId="0" borderId="3" xfId="1" quotePrefix="1" applyFont="1" applyBorder="1" applyAlignment="1">
      <alignment horizontal="center" vertical="center" wrapText="1" shrinkToFit="1"/>
    </xf>
    <xf numFmtId="0" fontId="21" fillId="0" borderId="0" xfId="1" applyFont="1" applyAlignment="1">
      <alignment vertical="top" wrapText="1" shrinkToFit="1"/>
    </xf>
    <xf numFmtId="0" fontId="32" fillId="0" borderId="0" xfId="0" quotePrefix="1" applyFont="1">
      <alignment vertical="center"/>
    </xf>
    <xf numFmtId="0" fontId="10" fillId="0" borderId="0" xfId="0" applyFont="1">
      <alignment vertical="center"/>
    </xf>
    <xf numFmtId="0" fontId="22" fillId="0" borderId="0" xfId="0" applyFont="1">
      <alignment vertical="center"/>
    </xf>
    <xf numFmtId="0" fontId="38" fillId="0" borderId="0" xfId="0" applyFont="1">
      <alignment vertical="center"/>
    </xf>
    <xf numFmtId="0" fontId="10" fillId="0" borderId="0" xfId="0" applyFont="1" applyAlignment="1">
      <alignment horizontal="center" vertical="center" wrapText="1"/>
    </xf>
    <xf numFmtId="0" fontId="20" fillId="0" borderId="0" xfId="0" applyFont="1">
      <alignment vertical="center"/>
    </xf>
    <xf numFmtId="0" fontId="27" fillId="0" borderId="1" xfId="0" applyFont="1" applyBorder="1" applyAlignment="1">
      <alignment horizontal="center" vertical="center"/>
    </xf>
    <xf numFmtId="0" fontId="27" fillId="0" borderId="9" xfId="0" applyFont="1" applyBorder="1">
      <alignment vertical="center"/>
    </xf>
    <xf numFmtId="0" fontId="39" fillId="0" borderId="1" xfId="0" applyFont="1" applyBorder="1" applyAlignment="1">
      <alignment horizontal="center" vertical="center"/>
    </xf>
    <xf numFmtId="0" fontId="39" fillId="0" borderId="3" xfId="0" applyFont="1" applyBorder="1" applyAlignment="1">
      <alignment horizontal="center" vertical="center"/>
    </xf>
    <xf numFmtId="1" fontId="27" fillId="2" borderId="1" xfId="0" applyNumberFormat="1" applyFont="1" applyFill="1" applyBorder="1" applyAlignment="1">
      <alignment horizontal="right" vertical="center"/>
    </xf>
    <xf numFmtId="0" fontId="35" fillId="0" borderId="0" xfId="0" applyFont="1">
      <alignment vertical="center"/>
    </xf>
    <xf numFmtId="0" fontId="22" fillId="0" borderId="0" xfId="0" applyFont="1" applyAlignment="1">
      <alignment horizontal="center" vertical="center"/>
    </xf>
    <xf numFmtId="0" fontId="37" fillId="4" borderId="31" xfId="0" applyFont="1" applyFill="1" applyBorder="1" applyAlignment="1">
      <alignment horizontal="center" vertical="center"/>
    </xf>
    <xf numFmtId="0" fontId="27" fillId="2" borderId="31" xfId="0" applyFont="1" applyFill="1" applyBorder="1">
      <alignment vertical="center"/>
    </xf>
    <xf numFmtId="0" fontId="37" fillId="4" borderId="32" xfId="0" applyFont="1" applyFill="1" applyBorder="1" applyAlignment="1">
      <alignment horizontal="center" vertical="center"/>
    </xf>
    <xf numFmtId="0" fontId="27" fillId="2" borderId="32" xfId="0" applyFont="1" applyFill="1" applyBorder="1">
      <alignment vertical="center"/>
    </xf>
    <xf numFmtId="0" fontId="37" fillId="4" borderId="34" xfId="0" applyFont="1" applyFill="1" applyBorder="1" applyAlignment="1">
      <alignment horizontal="center" vertical="center"/>
    </xf>
    <xf numFmtId="0" fontId="27" fillId="2" borderId="34" xfId="0" applyFont="1" applyFill="1" applyBorder="1">
      <alignment vertical="center"/>
    </xf>
    <xf numFmtId="0" fontId="39" fillId="0" borderId="1" xfId="0" applyFont="1" applyBorder="1" applyAlignment="1">
      <alignment horizontal="center" vertical="center" wrapText="1"/>
    </xf>
    <xf numFmtId="0" fontId="37" fillId="4" borderId="1" xfId="0" applyFont="1" applyFill="1" applyBorder="1" applyAlignment="1">
      <alignment horizontal="center" vertical="center"/>
    </xf>
    <xf numFmtId="0" fontId="27" fillId="2" borderId="1" xfId="0" applyFont="1" applyFill="1" applyBorder="1">
      <alignment vertical="center"/>
    </xf>
    <xf numFmtId="0" fontId="27" fillId="0" borderId="3" xfId="0" applyFont="1" applyBorder="1" applyAlignment="1">
      <alignment horizontal="center" vertical="center" wrapText="1"/>
    </xf>
    <xf numFmtId="0" fontId="19" fillId="0" borderId="0" xfId="0" applyFont="1" applyAlignment="1">
      <alignment horizontal="left" wrapText="1"/>
    </xf>
    <xf numFmtId="0" fontId="40"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2" fillId="0" borderId="0" xfId="0" applyFont="1" applyAlignment="1">
      <alignment horizontal="center" vertical="center" wrapText="1"/>
    </xf>
    <xf numFmtId="0" fontId="25" fillId="0" borderId="0" xfId="1" quotePrefix="1" applyFont="1" applyAlignment="1">
      <alignment horizontal="center" vertical="center" wrapText="1" shrinkToFit="1"/>
    </xf>
    <xf numFmtId="0" fontId="21" fillId="0" borderId="0" xfId="1" applyFont="1" applyAlignment="1">
      <alignment horizontal="left" vertical="center" wrapText="1" shrinkToFit="1"/>
    </xf>
    <xf numFmtId="0" fontId="33" fillId="0" borderId="0" xfId="1" applyFont="1" applyAlignment="1">
      <alignment vertical="top" wrapText="1" shrinkToFit="1"/>
    </xf>
    <xf numFmtId="0" fontId="18" fillId="0" borderId="0" xfId="0" applyFont="1">
      <alignment vertical="center"/>
    </xf>
    <xf numFmtId="0" fontId="39" fillId="0" borderId="5" xfId="0" applyFont="1" applyBorder="1" applyAlignment="1">
      <alignment horizontal="center" vertical="center"/>
    </xf>
    <xf numFmtId="0" fontId="27" fillId="2" borderId="35" xfId="0" applyFont="1" applyFill="1" applyBorder="1">
      <alignment vertical="center"/>
    </xf>
    <xf numFmtId="0" fontId="27" fillId="2" borderId="36" xfId="0" applyFont="1" applyFill="1" applyBorder="1">
      <alignment vertical="center"/>
    </xf>
    <xf numFmtId="0" fontId="27" fillId="2" borderId="37" xfId="0" applyFont="1" applyFill="1" applyBorder="1">
      <alignment vertical="center"/>
    </xf>
    <xf numFmtId="0" fontId="40" fillId="0" borderId="28" xfId="0" applyFont="1" applyBorder="1" applyAlignment="1">
      <alignment horizontal="center" vertical="center" wrapText="1"/>
    </xf>
    <xf numFmtId="0" fontId="22" fillId="7" borderId="1" xfId="0" applyFont="1" applyFill="1" applyBorder="1" applyAlignment="1">
      <alignment horizontal="center" vertical="center"/>
    </xf>
    <xf numFmtId="0" fontId="22" fillId="0" borderId="1" xfId="0" applyFont="1" applyBorder="1">
      <alignment vertical="center"/>
    </xf>
    <xf numFmtId="0" fontId="22" fillId="0" borderId="5" xfId="0" applyFont="1" applyBorder="1">
      <alignment vertical="center"/>
    </xf>
    <xf numFmtId="0" fontId="22" fillId="0" borderId="1" xfId="0" applyFont="1" applyBorder="1" applyAlignment="1">
      <alignment vertical="center" wrapText="1"/>
    </xf>
    <xf numFmtId="0" fontId="4" fillId="0" borderId="29" xfId="5" applyFont="1" applyBorder="1" applyAlignment="1">
      <alignment horizontal="center" vertical="center"/>
    </xf>
    <xf numFmtId="0" fontId="4" fillId="0" borderId="30" xfId="5" applyFont="1" applyBorder="1" applyAlignment="1">
      <alignment horizontal="center" vertical="center"/>
    </xf>
    <xf numFmtId="0" fontId="4" fillId="0" borderId="23" xfId="5" applyFont="1" applyBorder="1" applyAlignment="1">
      <alignment horizontal="center" vertical="center"/>
    </xf>
    <xf numFmtId="0" fontId="34" fillId="0" borderId="0" xfId="0" applyFont="1" applyAlignment="1">
      <alignment horizontal="left" vertical="center" wrapText="1"/>
    </xf>
    <xf numFmtId="0" fontId="37" fillId="0" borderId="0" xfId="0" applyFont="1" applyAlignment="1">
      <alignment horizontal="center" vertical="center"/>
    </xf>
    <xf numFmtId="177" fontId="27" fillId="0" borderId="0" xfId="0" applyNumberFormat="1" applyFont="1" applyProtection="1">
      <alignment vertical="center"/>
      <protection locked="0"/>
    </xf>
    <xf numFmtId="178" fontId="27" fillId="0" borderId="0" xfId="0" applyNumberFormat="1" applyFont="1" applyAlignment="1" applyProtection="1">
      <alignment horizontal="center" vertical="center"/>
      <protection locked="0"/>
    </xf>
    <xf numFmtId="0" fontId="27" fillId="0" borderId="0" xfId="0" applyFont="1" applyAlignment="1">
      <alignment horizontal="center" vertical="center" wrapText="1"/>
    </xf>
    <xf numFmtId="0" fontId="22" fillId="0" borderId="0" xfId="0" applyFont="1" applyAlignment="1" applyProtection="1">
      <alignment horizontal="center" vertical="center"/>
      <protection locked="0"/>
    </xf>
    <xf numFmtId="0" fontId="18" fillId="0" borderId="0" xfId="0" applyFont="1" applyAlignment="1">
      <alignment horizontal="left" vertical="center"/>
    </xf>
    <xf numFmtId="0" fontId="30" fillId="0" borderId="0" xfId="0" applyFont="1" applyAlignment="1">
      <alignment horizontal="left" vertical="center"/>
    </xf>
    <xf numFmtId="179" fontId="22" fillId="0" borderId="0" xfId="0" applyNumberFormat="1" applyFont="1" applyAlignment="1">
      <alignment horizontal="center" vertical="center"/>
    </xf>
    <xf numFmtId="179" fontId="22" fillId="0" borderId="0" xfId="0" applyNumberFormat="1" applyFont="1" applyAlignment="1" applyProtection="1">
      <alignment horizontal="center" vertical="center"/>
      <protection locked="0"/>
    </xf>
    <xf numFmtId="0" fontId="22" fillId="0" borderId="0" xfId="0" applyFont="1" applyAlignment="1" applyProtection="1">
      <alignment horizontal="center" vertical="center" wrapText="1"/>
      <protection locked="0"/>
    </xf>
    <xf numFmtId="179" fontId="22" fillId="4" borderId="5" xfId="0" applyNumberFormat="1" applyFont="1" applyFill="1" applyBorder="1" applyProtection="1">
      <alignment vertical="center"/>
      <protection locked="0"/>
    </xf>
    <xf numFmtId="178" fontId="27" fillId="4" borderId="5" xfId="0" applyNumberFormat="1" applyFont="1" applyFill="1" applyBorder="1" applyProtection="1">
      <alignment vertical="center"/>
      <protection locked="0"/>
    </xf>
    <xf numFmtId="0" fontId="27" fillId="4" borderId="3" xfId="0" applyFont="1" applyFill="1" applyBorder="1" applyProtection="1">
      <alignment vertical="center"/>
      <protection locked="0"/>
    </xf>
    <xf numFmtId="176" fontId="22" fillId="0" borderId="3" xfId="0" applyNumberFormat="1" applyFont="1" applyBorder="1">
      <alignment vertical="center"/>
    </xf>
    <xf numFmtId="0" fontId="22" fillId="2" borderId="3" xfId="0" applyFont="1" applyFill="1" applyBorder="1">
      <alignment vertical="center"/>
    </xf>
    <xf numFmtId="0" fontId="41" fillId="0" borderId="0" xfId="0" applyFont="1" applyAlignment="1"/>
    <xf numFmtId="0" fontId="0" fillId="0" borderId="0" xfId="0" applyAlignment="1"/>
    <xf numFmtId="10" fontId="0" fillId="0" borderId="0" xfId="0" applyNumberFormat="1" applyAlignment="1"/>
    <xf numFmtId="0" fontId="19" fillId="4" borderId="1" xfId="0" applyFont="1" applyFill="1" applyBorder="1" applyAlignment="1">
      <alignment horizontal="center" vertical="center"/>
    </xf>
    <xf numFmtId="2" fontId="27" fillId="0" borderId="0" xfId="0" applyNumberFormat="1" applyFont="1" applyAlignment="1" applyProtection="1">
      <alignment horizontal="center" vertical="center"/>
      <protection locked="0"/>
    </xf>
    <xf numFmtId="0" fontId="27" fillId="0" borderId="0" xfId="0" applyFont="1" applyProtection="1">
      <alignment vertical="center"/>
      <protection locked="0"/>
    </xf>
    <xf numFmtId="0" fontId="27" fillId="0" borderId="2" xfId="0" applyFont="1" applyBorder="1" applyAlignment="1" applyProtection="1">
      <alignment horizontal="center" vertical="center"/>
      <protection locked="0"/>
    </xf>
    <xf numFmtId="0" fontId="33" fillId="2" borderId="1" xfId="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33" fillId="2" borderId="1" xfId="1" applyFont="1" applyFill="1" applyBorder="1" applyAlignment="1">
      <alignment vertical="center" wrapText="1" shrinkToFit="1"/>
      <extLst>
        <ext xmlns:xfpb="http://schemas.microsoft.com/office/spreadsheetml/2022/featurepropertybag" uri="{C7286773-470A-42A8-94C5-96B5CB345126}">
          <xfpb:xfComplement i="0"/>
        </ext>
      </extLst>
    </xf>
    <xf numFmtId="0" fontId="27" fillId="0" borderId="0" xfId="0" applyFont="1" applyAlignment="1">
      <alignment vertical="center" wrapText="1"/>
    </xf>
    <xf numFmtId="0" fontId="19" fillId="0" borderId="0" xfId="0" applyFont="1">
      <alignment vertical="center"/>
    </xf>
    <xf numFmtId="0" fontId="19" fillId="0" borderId="0" xfId="0" applyFont="1" applyAlignment="1">
      <alignment vertical="center" wrapText="1"/>
    </xf>
    <xf numFmtId="0" fontId="38" fillId="0" borderId="0" xfId="0" applyFont="1" applyAlignment="1">
      <alignment vertical="center" wrapText="1"/>
    </xf>
    <xf numFmtId="0" fontId="27" fillId="0" borderId="3" xfId="0" applyFont="1" applyBorder="1">
      <alignment vertical="center"/>
    </xf>
    <xf numFmtId="0" fontId="4" fillId="0" borderId="46" xfId="5" applyFont="1" applyBorder="1" applyAlignment="1">
      <alignment horizontal="center" vertical="center"/>
    </xf>
    <xf numFmtId="0" fontId="4" fillId="0" borderId="47" xfId="5" applyFont="1" applyBorder="1" applyAlignment="1">
      <alignment horizontal="center" vertical="center"/>
    </xf>
    <xf numFmtId="176" fontId="4" fillId="0" borderId="14" xfId="5" applyNumberFormat="1" applyFont="1" applyBorder="1" applyAlignment="1">
      <alignment horizontal="center" vertical="center"/>
    </xf>
    <xf numFmtId="0" fontId="4" fillId="0" borderId="5" xfId="5" applyFont="1" applyBorder="1">
      <alignment vertical="center"/>
    </xf>
    <xf numFmtId="0" fontId="4" fillId="0" borderId="50" xfId="5" applyFont="1" applyBorder="1">
      <alignment vertical="center"/>
    </xf>
    <xf numFmtId="0" fontId="4" fillId="0" borderId="57" xfId="5" applyFont="1" applyBorder="1">
      <alignment vertical="center"/>
    </xf>
    <xf numFmtId="0" fontId="4" fillId="0" borderId="58" xfId="5" applyFont="1" applyBorder="1">
      <alignment vertical="center"/>
    </xf>
    <xf numFmtId="176" fontId="4" fillId="0" borderId="53" xfId="5" applyNumberFormat="1" applyFont="1" applyBorder="1">
      <alignment vertical="center"/>
    </xf>
    <xf numFmtId="0" fontId="4" fillId="0" borderId="56" xfId="5" applyFont="1" applyBorder="1">
      <alignment vertical="center"/>
    </xf>
    <xf numFmtId="0" fontId="4" fillId="0" borderId="49" xfId="5" applyFont="1" applyBorder="1">
      <alignment vertical="center"/>
    </xf>
    <xf numFmtId="1" fontId="4" fillId="0" borderId="56" xfId="5" applyNumberFormat="1" applyFont="1" applyBorder="1">
      <alignment vertical="center"/>
    </xf>
    <xf numFmtId="9" fontId="0" fillId="0" borderId="0" xfId="3" applyFont="1">
      <alignment vertical="center"/>
    </xf>
    <xf numFmtId="182" fontId="22" fillId="2" borderId="3" xfId="0" applyNumberFormat="1" applyFont="1" applyFill="1" applyBorder="1">
      <alignment vertical="center"/>
    </xf>
    <xf numFmtId="2" fontId="27" fillId="4" borderId="31" xfId="0" applyNumberFormat="1" applyFont="1" applyFill="1" applyBorder="1">
      <alignment vertical="center"/>
    </xf>
    <xf numFmtId="2" fontId="27" fillId="4" borderId="11" xfId="0" applyNumberFormat="1" applyFont="1" applyFill="1" applyBorder="1">
      <alignment vertical="center"/>
    </xf>
    <xf numFmtId="2" fontId="27" fillId="4" borderId="33" xfId="0" applyNumberFormat="1" applyFont="1" applyFill="1" applyBorder="1">
      <alignment vertical="center"/>
    </xf>
    <xf numFmtId="2" fontId="27" fillId="4" borderId="40" xfId="0" applyNumberFormat="1" applyFont="1" applyFill="1" applyBorder="1">
      <alignment vertical="center"/>
    </xf>
    <xf numFmtId="2" fontId="27" fillId="4" borderId="41" xfId="0" applyNumberFormat="1" applyFont="1" applyFill="1" applyBorder="1">
      <alignment vertical="center"/>
    </xf>
    <xf numFmtId="2" fontId="27" fillId="4" borderId="24" xfId="0" applyNumberFormat="1" applyFont="1" applyFill="1" applyBorder="1">
      <alignment vertical="center"/>
    </xf>
    <xf numFmtId="38" fontId="27" fillId="4" borderId="1" xfId="0" applyNumberFormat="1" applyFont="1" applyFill="1" applyBorder="1">
      <alignment vertical="center"/>
    </xf>
    <xf numFmtId="0" fontId="34" fillId="0" borderId="0" xfId="0" applyFont="1" applyAlignment="1">
      <alignment vertical="center" wrapText="1"/>
    </xf>
    <xf numFmtId="0" fontId="25" fillId="0" borderId="1" xfId="1" quotePrefix="1" applyFont="1" applyBorder="1" applyAlignment="1">
      <alignment horizontal="center" vertical="center" wrapText="1" shrinkToFit="1"/>
    </xf>
    <xf numFmtId="0" fontId="3" fillId="2" borderId="0" xfId="1" applyFont="1" applyFill="1">
      <alignment vertical="center"/>
    </xf>
    <xf numFmtId="181" fontId="27" fillId="4" borderId="31" xfId="3" applyNumberFormat="1" applyFont="1" applyFill="1" applyBorder="1" applyProtection="1">
      <alignment vertical="center"/>
    </xf>
    <xf numFmtId="181" fontId="27" fillId="4" borderId="33" xfId="3" applyNumberFormat="1" applyFont="1" applyFill="1" applyBorder="1" applyProtection="1">
      <alignment vertical="center"/>
    </xf>
    <xf numFmtId="181" fontId="27" fillId="4" borderId="11" xfId="3" applyNumberFormat="1" applyFont="1" applyFill="1" applyBorder="1" applyProtection="1">
      <alignment vertical="center"/>
    </xf>
    <xf numFmtId="176" fontId="27" fillId="4" borderId="3" xfId="0" applyNumberFormat="1" applyFont="1" applyFill="1" applyBorder="1">
      <alignment vertical="center"/>
    </xf>
    <xf numFmtId="181" fontId="27" fillId="4" borderId="1" xfId="3" applyNumberFormat="1" applyFont="1" applyFill="1" applyBorder="1" applyAlignment="1" applyProtection="1">
      <alignment horizontal="center" vertical="center"/>
    </xf>
    <xf numFmtId="181" fontId="0" fillId="0" borderId="0" xfId="3" applyNumberFormat="1" applyFont="1" applyFill="1">
      <alignment vertical="center"/>
    </xf>
    <xf numFmtId="0" fontId="42" fillId="0" borderId="43" xfId="5" applyFont="1" applyBorder="1" applyAlignment="1">
      <alignment vertical="top" wrapText="1"/>
    </xf>
    <xf numFmtId="0" fontId="42" fillId="0" borderId="13" xfId="5" applyFont="1" applyBorder="1" applyAlignment="1">
      <alignment vertical="top" wrapText="1"/>
    </xf>
    <xf numFmtId="0" fontId="42" fillId="0" borderId="1" xfId="5" applyFont="1" applyBorder="1" applyAlignment="1">
      <alignment vertical="top" wrapText="1"/>
    </xf>
    <xf numFmtId="0" fontId="42" fillId="0" borderId="43" xfId="5" applyFont="1" applyBorder="1" applyAlignment="1">
      <alignment horizontal="left" vertical="top" wrapText="1"/>
    </xf>
    <xf numFmtId="0" fontId="42" fillId="0" borderId="11" xfId="5" applyFont="1" applyBorder="1" applyAlignment="1">
      <alignment horizontal="left" vertical="top" wrapText="1"/>
    </xf>
    <xf numFmtId="0" fontId="42" fillId="0" borderId="1" xfId="5" applyFont="1" applyBorder="1" applyAlignment="1">
      <alignment horizontal="left" vertical="top" wrapText="1"/>
    </xf>
    <xf numFmtId="0" fontId="42" fillId="0" borderId="12" xfId="5" applyFont="1" applyBorder="1" applyAlignment="1">
      <alignment horizontal="left" vertical="top" wrapText="1"/>
    </xf>
    <xf numFmtId="0" fontId="42" fillId="0" borderId="18" xfId="5" applyFont="1" applyBorder="1" applyAlignment="1">
      <alignment vertical="top" wrapText="1"/>
    </xf>
    <xf numFmtId="0" fontId="42" fillId="0" borderId="3" xfId="5" applyFont="1" applyBorder="1" applyAlignment="1">
      <alignment vertical="top" wrapText="1"/>
    </xf>
    <xf numFmtId="0" fontId="43" fillId="0" borderId="1" xfId="4" applyFont="1" applyBorder="1" applyAlignment="1">
      <alignment horizontal="center" vertical="center" wrapText="1"/>
    </xf>
    <xf numFmtId="0" fontId="43" fillId="0" borderId="11" xfId="4" applyFont="1" applyBorder="1" applyAlignment="1">
      <alignment horizontal="center" vertical="center" wrapText="1"/>
    </xf>
    <xf numFmtId="0" fontId="43" fillId="0" borderId="12" xfId="4" applyFont="1" applyBorder="1" applyAlignment="1">
      <alignment horizontal="center" vertical="center" wrapText="1"/>
    </xf>
    <xf numFmtId="0" fontId="44" fillId="0" borderId="16" xfId="5" applyFont="1" applyBorder="1" applyAlignment="1">
      <alignment horizontal="center" vertical="center" wrapText="1"/>
    </xf>
    <xf numFmtId="0" fontId="44" fillId="0" borderId="1" xfId="5" applyFont="1" applyBorder="1" applyAlignment="1">
      <alignment horizontal="center" vertical="center" wrapText="1"/>
    </xf>
    <xf numFmtId="0" fontId="46" fillId="0" borderId="12" xfId="4" applyFont="1" applyBorder="1" applyAlignment="1">
      <alignment vertical="center" wrapText="1"/>
    </xf>
    <xf numFmtId="0" fontId="45" fillId="0" borderId="18" xfId="5" applyFont="1" applyBorder="1" applyAlignment="1">
      <alignment vertical="center" wrapText="1"/>
    </xf>
    <xf numFmtId="0" fontId="45" fillId="0" borderId="3" xfId="5" applyFont="1" applyBorder="1" applyAlignment="1">
      <alignment horizontal="left" vertical="center" wrapText="1"/>
    </xf>
    <xf numFmtId="0" fontId="47" fillId="3" borderId="3" xfId="5" applyFont="1" applyFill="1" applyBorder="1" applyAlignment="1">
      <alignment horizontal="center" vertical="center"/>
    </xf>
    <xf numFmtId="0" fontId="47" fillId="3" borderId="1" xfId="5" applyFont="1" applyFill="1" applyBorder="1" applyAlignment="1">
      <alignment horizontal="center" vertical="center"/>
    </xf>
    <xf numFmtId="0" fontId="47" fillId="3" borderId="4" xfId="5" applyFont="1" applyFill="1" applyBorder="1" applyAlignment="1">
      <alignment horizontal="center" vertical="center" wrapText="1"/>
    </xf>
    <xf numFmtId="0" fontId="48" fillId="5" borderId="25" xfId="5" applyFont="1" applyFill="1" applyBorder="1" applyAlignment="1">
      <alignment horizontal="center" vertical="center" wrapText="1"/>
    </xf>
    <xf numFmtId="0" fontId="22" fillId="0" borderId="0" xfId="0" applyFont="1" applyAlignment="1">
      <alignment vertical="center" wrapText="1"/>
    </xf>
    <xf numFmtId="0" fontId="24" fillId="0" borderId="27" xfId="5" applyFont="1" applyBorder="1" applyAlignment="1">
      <alignment horizontal="center" vertical="center" wrapText="1"/>
    </xf>
    <xf numFmtId="0" fontId="4" fillId="0" borderId="27" xfId="5" applyFont="1" applyBorder="1" applyAlignment="1">
      <alignment horizontal="center" vertical="center"/>
    </xf>
    <xf numFmtId="0" fontId="4" fillId="0" borderId="14" xfId="5" applyFont="1" applyBorder="1">
      <alignment vertical="center"/>
    </xf>
    <xf numFmtId="179" fontId="22" fillId="0" borderId="0" xfId="0" applyNumberFormat="1" applyFont="1">
      <alignment vertical="center"/>
    </xf>
    <xf numFmtId="178" fontId="27" fillId="0" borderId="0" xfId="0" applyNumberFormat="1" applyFont="1" applyProtection="1">
      <alignment vertical="center"/>
      <protection locked="0"/>
    </xf>
    <xf numFmtId="0" fontId="4" fillId="0" borderId="45" xfId="5" applyFont="1" applyBorder="1" applyAlignment="1">
      <alignment horizontal="center" vertical="center"/>
    </xf>
    <xf numFmtId="0" fontId="42" fillId="0" borderId="62" xfId="5" applyFont="1" applyBorder="1" applyAlignment="1">
      <alignment horizontal="left" vertical="top" wrapText="1"/>
    </xf>
    <xf numFmtId="0" fontId="4" fillId="0" borderId="63" xfId="5" applyFont="1" applyBorder="1" applyAlignment="1">
      <alignment horizontal="center" vertical="center"/>
    </xf>
    <xf numFmtId="180" fontId="22" fillId="4" borderId="5" xfId="0" applyNumberFormat="1" applyFont="1" applyFill="1" applyBorder="1">
      <alignment vertical="center"/>
    </xf>
    <xf numFmtId="179" fontId="22" fillId="4" borderId="5" xfId="0" applyNumberFormat="1" applyFont="1" applyFill="1" applyBorder="1">
      <alignment vertical="center"/>
    </xf>
    <xf numFmtId="0" fontId="27" fillId="4" borderId="1" xfId="0" applyFont="1" applyFill="1" applyBorder="1">
      <alignment vertical="center"/>
    </xf>
    <xf numFmtId="0" fontId="8" fillId="0" borderId="9" xfId="1" applyFont="1" applyBorder="1" applyAlignment="1">
      <alignment vertical="center" wrapText="1" shrinkToFit="1"/>
    </xf>
    <xf numFmtId="0" fontId="8" fillId="0" borderId="0" xfId="1" applyFont="1" applyAlignment="1">
      <alignment vertical="center" wrapText="1" shrinkToFit="1"/>
    </xf>
    <xf numFmtId="0" fontId="27" fillId="0" borderId="0" xfId="6" applyFont="1" applyAlignment="1"/>
    <xf numFmtId="0" fontId="53" fillId="0" borderId="0" xfId="0" applyFont="1">
      <alignment vertical="center"/>
    </xf>
    <xf numFmtId="0" fontId="27" fillId="0" borderId="0" xfId="6" applyFont="1" applyAlignment="1">
      <alignment horizontal="left" vertical="center" wrapText="1"/>
    </xf>
    <xf numFmtId="0" fontId="52" fillId="0" borderId="0" xfId="6" applyFont="1" applyAlignment="1"/>
    <xf numFmtId="0" fontId="27" fillId="7" borderId="1" xfId="0" applyFont="1" applyFill="1" applyBorder="1" applyAlignment="1">
      <alignment horizontal="center" vertical="center"/>
    </xf>
    <xf numFmtId="0" fontId="27" fillId="0" borderId="1" xfId="0" applyFont="1" applyBorder="1">
      <alignment vertical="center"/>
    </xf>
    <xf numFmtId="0" fontId="27" fillId="0" borderId="5" xfId="0" applyFont="1" applyBorder="1">
      <alignment vertical="center"/>
    </xf>
    <xf numFmtId="0" fontId="27" fillId="0" borderId="1" xfId="0" applyFont="1" applyBorder="1" applyAlignment="1">
      <alignment vertical="center" wrapText="1"/>
    </xf>
    <xf numFmtId="176" fontId="27" fillId="0" borderId="3" xfId="0" applyNumberFormat="1" applyFont="1" applyBorder="1">
      <alignment vertical="center"/>
    </xf>
    <xf numFmtId="0" fontId="50" fillId="0" borderId="0" xfId="7">
      <alignment vertical="center"/>
    </xf>
    <xf numFmtId="0" fontId="53" fillId="10" borderId="0" xfId="0" applyFont="1" applyFill="1">
      <alignment vertical="center"/>
    </xf>
    <xf numFmtId="0" fontId="55" fillId="0" borderId="0" xfId="0" applyFont="1">
      <alignment vertical="center"/>
    </xf>
    <xf numFmtId="0" fontId="55" fillId="9" borderId="1" xfId="0" applyFont="1" applyFill="1" applyBorder="1" applyAlignment="1">
      <alignment horizontal="center" vertical="center"/>
    </xf>
    <xf numFmtId="0" fontId="53" fillId="0" borderId="1" xfId="0" applyFont="1" applyBorder="1">
      <alignment vertical="center"/>
    </xf>
    <xf numFmtId="0" fontId="19" fillId="8" borderId="1" xfId="6" applyFont="1" applyFill="1" applyBorder="1" applyAlignment="1">
      <alignment horizontal="center" vertical="center" wrapText="1"/>
    </xf>
    <xf numFmtId="0" fontId="19" fillId="9" borderId="1" xfId="6" applyFont="1" applyFill="1" applyBorder="1" applyAlignment="1">
      <alignment horizontal="center" vertical="center" wrapText="1"/>
    </xf>
    <xf numFmtId="0" fontId="19" fillId="9" borderId="1" xfId="0" applyFont="1" applyFill="1" applyBorder="1" applyAlignment="1">
      <alignment horizontal="center" vertical="center"/>
    </xf>
    <xf numFmtId="0" fontId="27" fillId="0" borderId="1" xfId="6" applyFont="1" applyBorder="1" applyAlignment="1">
      <alignment horizontal="left" vertical="center" wrapText="1"/>
    </xf>
    <xf numFmtId="0" fontId="32" fillId="0" borderId="0" xfId="6" applyFont="1" applyAlignment="1">
      <alignment vertical="center" wrapText="1"/>
    </xf>
    <xf numFmtId="0" fontId="27" fillId="2" borderId="1" xfId="0" applyFont="1" applyFill="1" applyBorder="1" applyAlignment="1">
      <alignment horizontal="center" vertical="center"/>
    </xf>
    <xf numFmtId="0" fontId="3" fillId="0" borderId="0" xfId="0" applyFont="1">
      <alignment vertical="center"/>
    </xf>
    <xf numFmtId="0" fontId="56" fillId="0" borderId="8" xfId="1" applyFont="1" applyBorder="1" applyAlignment="1">
      <alignment vertical="top"/>
    </xf>
    <xf numFmtId="0" fontId="56" fillId="0" borderId="0" xfId="1" applyFont="1" applyAlignment="1">
      <alignment vertical="top"/>
    </xf>
    <xf numFmtId="0" fontId="56" fillId="0" borderId="0" xfId="1" applyFont="1" applyAlignment="1">
      <alignment horizontal="left" vertical="top" shrinkToFit="1"/>
    </xf>
    <xf numFmtId="0" fontId="3" fillId="0" borderId="0" xfId="1" applyFont="1">
      <alignment vertical="center"/>
    </xf>
    <xf numFmtId="0" fontId="3" fillId="4" borderId="0" xfId="0" applyFont="1" applyFill="1">
      <alignment vertical="center"/>
    </xf>
    <xf numFmtId="0" fontId="39" fillId="0" borderId="3"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28" xfId="0" applyFont="1" applyBorder="1" applyAlignment="1">
      <alignment horizontal="center" vertical="center" wrapText="1"/>
    </xf>
    <xf numFmtId="0" fontId="37" fillId="0" borderId="1" xfId="6" applyFont="1" applyBorder="1" applyAlignment="1">
      <alignment horizontal="left" vertical="center" wrapText="1"/>
    </xf>
    <xf numFmtId="0" fontId="37" fillId="0" borderId="0" xfId="0" applyFont="1">
      <alignment vertical="center"/>
    </xf>
    <xf numFmtId="0" fontId="3" fillId="0" borderId="1" xfId="1" applyFont="1" applyBorder="1" applyAlignment="1">
      <alignment horizontal="center" vertical="center"/>
    </xf>
    <xf numFmtId="0" fontId="3" fillId="0" borderId="1" xfId="0" applyFont="1" applyBorder="1" applyAlignment="1">
      <alignment horizontal="center" vertical="center"/>
    </xf>
    <xf numFmtId="0" fontId="3" fillId="0" borderId="11" xfId="1" applyFont="1" applyBorder="1" applyAlignment="1">
      <alignment horizontal="center" vertical="center"/>
    </xf>
    <xf numFmtId="0" fontId="54" fillId="0" borderId="0" xfId="0" applyFont="1" applyAlignment="1">
      <alignment vertical="center" wrapText="1"/>
    </xf>
    <xf numFmtId="0" fontId="54" fillId="0" borderId="0" xfId="0" applyFont="1">
      <alignment vertical="center"/>
    </xf>
    <xf numFmtId="0" fontId="61" fillId="0" borderId="0" xfId="0" applyFont="1">
      <alignment vertical="center"/>
    </xf>
    <xf numFmtId="0" fontId="3" fillId="0" borderId="9" xfId="0" applyFont="1" applyBorder="1" applyAlignment="1">
      <alignment vertical="top" wrapText="1"/>
    </xf>
    <xf numFmtId="0" fontId="3" fillId="0" borderId="0" xfId="0" applyFont="1" applyAlignment="1">
      <alignment vertical="top" wrapText="1"/>
    </xf>
    <xf numFmtId="0" fontId="33" fillId="0" borderId="0" xfId="0" applyFont="1">
      <alignment vertical="center"/>
    </xf>
    <xf numFmtId="0" fontId="25" fillId="0" borderId="9" xfId="1" applyFont="1" applyBorder="1" applyAlignment="1">
      <alignment vertical="center" wrapText="1" shrinkToFit="1"/>
    </xf>
    <xf numFmtId="0" fontId="21" fillId="0" borderId="9" xfId="1" applyFont="1" applyBorder="1" applyAlignment="1">
      <alignment vertical="center" wrapText="1" shrinkToFit="1"/>
    </xf>
    <xf numFmtId="38" fontId="0" fillId="0" borderId="0" xfId="0" applyNumberFormat="1">
      <alignment vertical="center"/>
    </xf>
    <xf numFmtId="58" fontId="0" fillId="0" borderId="0" xfId="0" applyNumberFormat="1">
      <alignment vertical="center"/>
    </xf>
    <xf numFmtId="2" fontId="0" fillId="0" borderId="0" xfId="0" applyNumberFormat="1">
      <alignment vertical="center"/>
    </xf>
    <xf numFmtId="56" fontId="0" fillId="0" borderId="0" xfId="0" applyNumberFormat="1">
      <alignment vertical="center"/>
    </xf>
    <xf numFmtId="1" fontId="0" fillId="0" borderId="0" xfId="0" applyNumberFormat="1">
      <alignment vertical="center"/>
    </xf>
    <xf numFmtId="0" fontId="19" fillId="0" borderId="9" xfId="0" applyFont="1" applyBorder="1" applyAlignment="1">
      <alignment vertical="center" wrapText="1"/>
    </xf>
    <xf numFmtId="0" fontId="0" fillId="0" borderId="9" xfId="0" applyBorder="1">
      <alignment vertical="center"/>
    </xf>
    <xf numFmtId="0" fontId="32" fillId="0" borderId="0" xfId="6" applyFont="1" applyAlignment="1">
      <alignment horizontal="left" vertical="center" wrapText="1"/>
    </xf>
    <xf numFmtId="0" fontId="52" fillId="0" borderId="0" xfId="6" applyFont="1" applyAlignment="1"/>
    <xf numFmtId="0" fontId="27" fillId="0" borderId="1" xfId="6" applyFont="1" applyBorder="1" applyAlignment="1">
      <alignment horizontal="left" vertical="center" wrapText="1"/>
    </xf>
    <xf numFmtId="0" fontId="52" fillId="0" borderId="1" xfId="6" applyFont="1" applyBorder="1" applyAlignment="1"/>
    <xf numFmtId="0" fontId="51" fillId="0" borderId="0" xfId="6" applyFont="1" applyAlignment="1">
      <alignment horizontal="center" vertical="center" wrapText="1"/>
    </xf>
    <xf numFmtId="0" fontId="19" fillId="8" borderId="1" xfId="6" applyFont="1" applyFill="1" applyBorder="1" applyAlignment="1">
      <alignment horizontal="center" vertical="center" wrapText="1"/>
    </xf>
    <xf numFmtId="0" fontId="52" fillId="9" borderId="1" xfId="6" applyFont="1" applyFill="1" applyBorder="1" applyAlignment="1"/>
    <xf numFmtId="0" fontId="27" fillId="0" borderId="1" xfId="0" applyFont="1" applyBorder="1" applyAlignment="1">
      <alignment vertical="center" wrapText="1"/>
    </xf>
    <xf numFmtId="0" fontId="8" fillId="0" borderId="1" xfId="1" applyFont="1" applyBorder="1" applyAlignment="1">
      <alignment horizontal="center" vertical="center" wrapText="1"/>
    </xf>
    <xf numFmtId="0" fontId="3" fillId="2" borderId="1" xfId="1" applyFont="1" applyFill="1" applyBorder="1">
      <alignment vertical="center"/>
    </xf>
    <xf numFmtId="0" fontId="3" fillId="2" borderId="3" xfId="1" applyFont="1" applyFill="1" applyBorder="1">
      <alignment vertical="center"/>
    </xf>
    <xf numFmtId="0" fontId="3" fillId="2" borderId="4" xfId="1" applyFont="1" applyFill="1" applyBorder="1">
      <alignment vertical="center"/>
    </xf>
    <xf numFmtId="0" fontId="3" fillId="2" borderId="5" xfId="1" applyFont="1" applyFill="1" applyBorder="1">
      <alignment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2" borderId="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38" fontId="3" fillId="4" borderId="3" xfId="2" applyFont="1" applyFill="1" applyBorder="1" applyAlignment="1">
      <alignment vertical="center"/>
    </xf>
    <xf numFmtId="38" fontId="3" fillId="4" borderId="4" xfId="2" applyFont="1" applyFill="1" applyBorder="1" applyAlignment="1">
      <alignment vertical="center"/>
    </xf>
    <xf numFmtId="38" fontId="3" fillId="4" borderId="5" xfId="2" applyFont="1" applyFill="1" applyBorder="1" applyAlignment="1">
      <alignment vertical="center"/>
    </xf>
    <xf numFmtId="38" fontId="3" fillId="4" borderId="3" xfId="2" applyFont="1" applyFill="1" applyBorder="1" applyAlignment="1">
      <alignment horizontal="right" vertical="center"/>
    </xf>
    <xf numFmtId="38" fontId="3" fillId="4" borderId="4" xfId="2" applyFont="1" applyFill="1" applyBorder="1" applyAlignment="1">
      <alignment horizontal="right" vertical="center"/>
    </xf>
    <xf numFmtId="38" fontId="3" fillId="4" borderId="5" xfId="2" applyFont="1" applyFill="1" applyBorder="1" applyAlignment="1">
      <alignment horizontal="right" vertical="center"/>
    </xf>
    <xf numFmtId="0" fontId="3" fillId="0" borderId="1"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lignment vertical="center"/>
    </xf>
    <xf numFmtId="0" fontId="57" fillId="2" borderId="4" xfId="7" applyFont="1" applyFill="1" applyBorder="1" applyAlignment="1">
      <alignmen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58" fillId="0" borderId="0" xfId="0" applyFont="1" applyAlignment="1">
      <alignment horizontal="center" vertical="center"/>
    </xf>
    <xf numFmtId="0" fontId="3" fillId="2" borderId="0" xfId="0" applyFont="1" applyFill="1">
      <alignment vertical="center"/>
    </xf>
    <xf numFmtId="0" fontId="3" fillId="0" borderId="0" xfId="0" applyFont="1">
      <alignment vertical="center"/>
    </xf>
    <xf numFmtId="0" fontId="8" fillId="0" borderId="3" xfId="1" applyFont="1" applyBorder="1" applyAlignment="1">
      <alignment vertical="center" wrapText="1" shrinkToFit="1"/>
    </xf>
    <xf numFmtId="0" fontId="8" fillId="0" borderId="4" xfId="1" applyFont="1" applyBorder="1" applyAlignment="1">
      <alignment vertical="center" wrapText="1" shrinkToFit="1"/>
    </xf>
    <xf numFmtId="58" fontId="3" fillId="2" borderId="0" xfId="0" applyNumberFormat="1" applyFont="1" applyFill="1">
      <alignment vertical="center"/>
    </xf>
    <xf numFmtId="0" fontId="3" fillId="0" borderId="0" xfId="0" applyFont="1" applyAlignment="1">
      <alignment horizontal="center" vertical="center"/>
    </xf>
    <xf numFmtId="0" fontId="8" fillId="2" borderId="3" xfId="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8" fillId="2" borderId="5" xfId="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9" xfId="1" applyFont="1" applyBorder="1" applyAlignment="1">
      <alignment horizontal="center" vertical="center" wrapText="1"/>
    </xf>
    <xf numFmtId="0" fontId="3" fillId="0" borderId="0" xfId="1" applyFont="1" applyAlignment="1">
      <alignment horizontal="center" vertical="center" wrapText="1"/>
    </xf>
    <xf numFmtId="0" fontId="3" fillId="0" borderId="10" xfId="1" applyFont="1" applyBorder="1" applyAlignment="1">
      <alignment horizontal="center" vertical="center" wrapText="1"/>
    </xf>
    <xf numFmtId="0" fontId="8" fillId="0" borderId="11" xfId="1" applyFont="1" applyBorder="1" applyAlignment="1">
      <alignment horizontal="center" vertical="center" textRotation="255"/>
    </xf>
    <xf numFmtId="0" fontId="8" fillId="0" borderId="1" xfId="1" applyFont="1" applyBorder="1" applyAlignment="1">
      <alignment horizontal="center" vertical="center" textRotation="255"/>
    </xf>
    <xf numFmtId="0" fontId="3" fillId="2" borderId="3" xfId="1" applyFont="1" applyFill="1" applyBorder="1" applyAlignment="1">
      <alignment horizontal="right" vertical="center"/>
    </xf>
    <xf numFmtId="0" fontId="3" fillId="2" borderId="4" xfId="1" applyFont="1" applyFill="1" applyBorder="1" applyAlignment="1">
      <alignment horizontal="right" vertical="center"/>
    </xf>
    <xf numFmtId="0" fontId="3" fillId="2" borderId="5" xfId="1" applyFont="1" applyFill="1" applyBorder="1" applyAlignment="1">
      <alignment horizontal="right" vertical="center"/>
    </xf>
    <xf numFmtId="38" fontId="3" fillId="2" borderId="3" xfId="2" applyFont="1" applyFill="1" applyBorder="1" applyAlignment="1">
      <alignment horizontal="right" vertical="center"/>
    </xf>
    <xf numFmtId="38" fontId="3" fillId="2" borderId="4" xfId="2" applyFont="1" applyFill="1" applyBorder="1" applyAlignment="1">
      <alignment horizontal="right" vertical="center"/>
    </xf>
    <xf numFmtId="38" fontId="3" fillId="2" borderId="5" xfId="2" applyFont="1" applyFill="1" applyBorder="1" applyAlignment="1">
      <alignment horizontal="right" vertical="center"/>
    </xf>
    <xf numFmtId="0" fontId="21" fillId="0" borderId="3" xfId="1" applyFont="1" applyBorder="1" applyAlignment="1">
      <alignment vertical="center" wrapText="1" shrinkToFit="1"/>
    </xf>
    <xf numFmtId="0" fontId="21" fillId="0" borderId="4" xfId="1" applyFont="1" applyBorder="1" applyAlignment="1">
      <alignment vertical="center" wrapText="1" shrinkToFit="1"/>
    </xf>
    <xf numFmtId="0" fontId="21" fillId="0" borderId="5" xfId="1" applyFont="1" applyBorder="1" applyAlignment="1">
      <alignment vertical="center" wrapText="1" shrinkToFit="1"/>
    </xf>
    <xf numFmtId="178" fontId="27" fillId="4" borderId="3" xfId="0" applyNumberFormat="1" applyFont="1" applyFill="1" applyBorder="1" applyAlignment="1">
      <alignment horizontal="center" vertical="center"/>
    </xf>
    <xf numFmtId="178" fontId="27" fillId="4" borderId="5" xfId="0" applyNumberFormat="1" applyFont="1" applyFill="1" applyBorder="1" applyAlignment="1">
      <alignment horizontal="center" vertical="center"/>
    </xf>
    <xf numFmtId="178" fontId="27" fillId="4" borderId="4" xfId="0" applyNumberFormat="1" applyFont="1" applyFill="1" applyBorder="1" applyAlignment="1">
      <alignment horizontal="center" vertical="center"/>
    </xf>
    <xf numFmtId="0" fontId="25" fillId="0" borderId="3" xfId="1" applyFont="1" applyBorder="1" applyAlignment="1">
      <alignment vertical="center" wrapText="1" shrinkToFit="1"/>
    </xf>
    <xf numFmtId="0" fontId="25" fillId="0" borderId="4" xfId="1" applyFont="1" applyBorder="1" applyAlignment="1">
      <alignment vertical="center" wrapText="1" shrinkToFit="1"/>
    </xf>
    <xf numFmtId="0" fontId="25" fillId="0" borderId="5" xfId="1" applyFont="1" applyBorder="1" applyAlignment="1">
      <alignment vertical="center" wrapText="1" shrinkToFi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5" xfId="0" applyFont="1" applyBorder="1" applyAlignment="1">
      <alignment horizontal="center" vertical="center" wrapText="1"/>
    </xf>
    <xf numFmtId="0" fontId="33" fillId="0" borderId="0" xfId="0" applyFont="1" applyAlignment="1">
      <alignment horizontal="left" vertical="center" wrapText="1"/>
    </xf>
    <xf numFmtId="0" fontId="27" fillId="0" borderId="1"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7" xfId="0" applyFont="1" applyBorder="1" applyAlignment="1">
      <alignment horizontal="center" vertical="center"/>
    </xf>
    <xf numFmtId="0" fontId="27" fillId="0" borderId="0" xfId="0" applyFont="1" applyAlignment="1">
      <alignment horizontal="left" vertical="center"/>
    </xf>
    <xf numFmtId="0" fontId="27" fillId="0" borderId="1" xfId="0" applyFont="1" applyBorder="1" applyAlignment="1">
      <alignment horizontal="center" vertical="center" wrapText="1"/>
    </xf>
    <xf numFmtId="0" fontId="27" fillId="4" borderId="3"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2" fillId="4" borderId="1" xfId="0" applyFont="1" applyFill="1" applyBorder="1" applyAlignment="1">
      <alignment horizontal="center" vertical="center"/>
    </xf>
    <xf numFmtId="0" fontId="32" fillId="0" borderId="0" xfId="0" applyFont="1" applyAlignment="1">
      <alignment horizontal="left" vertical="center" wrapText="1"/>
    </xf>
    <xf numFmtId="0" fontId="64" fillId="0" borderId="2" xfId="0" applyFont="1" applyBorder="1">
      <alignment vertical="center"/>
    </xf>
    <xf numFmtId="0" fontId="22" fillId="2" borderId="1" xfId="0" applyFont="1" applyFill="1" applyBorder="1" applyAlignment="1">
      <alignment horizontal="center" vertical="center"/>
    </xf>
    <xf numFmtId="0" fontId="32" fillId="0" borderId="0" xfId="0" applyFont="1">
      <alignment vertical="center"/>
    </xf>
    <xf numFmtId="0" fontId="32" fillId="0" borderId="8" xfId="0" quotePrefix="1" applyFont="1" applyBorder="1">
      <alignment vertical="center"/>
    </xf>
    <xf numFmtId="0" fontId="64" fillId="0" borderId="0" xfId="0" applyFont="1">
      <alignment vertical="center"/>
    </xf>
    <xf numFmtId="181" fontId="27" fillId="4" borderId="12" xfId="3" applyNumberFormat="1" applyFont="1" applyFill="1" applyBorder="1" applyAlignment="1" applyProtection="1">
      <alignment horizontal="center" vertical="center"/>
    </xf>
    <xf numFmtId="181" fontId="27" fillId="4" borderId="13" xfId="3" applyNumberFormat="1" applyFont="1" applyFill="1" applyBorder="1" applyAlignment="1" applyProtection="1">
      <alignment horizontal="center" vertical="center"/>
    </xf>
    <xf numFmtId="181" fontId="27" fillId="4" borderId="11" xfId="3" applyNumberFormat="1" applyFont="1" applyFill="1" applyBorder="1" applyAlignment="1" applyProtection="1">
      <alignment horizontal="center" vertical="center"/>
    </xf>
    <xf numFmtId="181" fontId="27" fillId="4" borderId="6" xfId="3" applyNumberFormat="1" applyFont="1" applyFill="1" applyBorder="1" applyAlignment="1" applyProtection="1">
      <alignment horizontal="center" vertical="center"/>
    </xf>
    <xf numFmtId="181" fontId="27" fillId="4" borderId="9" xfId="3" applyNumberFormat="1" applyFont="1" applyFill="1" applyBorder="1" applyAlignment="1" applyProtection="1">
      <alignment horizontal="center" vertical="center"/>
    </xf>
    <xf numFmtId="181" fontId="27" fillId="4" borderId="24" xfId="3" applyNumberFormat="1" applyFont="1" applyFill="1" applyBorder="1" applyAlignment="1" applyProtection="1">
      <alignment horizontal="center" vertical="center"/>
    </xf>
    <xf numFmtId="0" fontId="19" fillId="4" borderId="3" xfId="0" applyFont="1" applyFill="1" applyBorder="1" applyAlignment="1">
      <alignment horizontal="left" vertical="center"/>
    </xf>
    <xf numFmtId="0" fontId="19" fillId="4" borderId="4" xfId="0" applyFont="1" applyFill="1" applyBorder="1" applyAlignment="1">
      <alignment horizontal="left" vertical="center"/>
    </xf>
    <xf numFmtId="0" fontId="19" fillId="4" borderId="5" xfId="0" applyFont="1" applyFill="1" applyBorder="1" applyAlignment="1">
      <alignment horizontal="left" vertical="center"/>
    </xf>
    <xf numFmtId="0" fontId="34" fillId="0" borderId="0" xfId="0" applyFont="1" applyAlignment="1">
      <alignment horizontal="left" vertical="center" wrapText="1"/>
    </xf>
    <xf numFmtId="0" fontId="27" fillId="4" borderId="5" xfId="0" applyFont="1" applyFill="1" applyBorder="1" applyAlignment="1">
      <alignment horizontal="center" vertical="center"/>
    </xf>
    <xf numFmtId="0" fontId="27" fillId="4" borderId="1" xfId="0" applyFont="1" applyFill="1" applyBorder="1" applyAlignment="1">
      <alignment horizontal="center" vertical="center"/>
    </xf>
    <xf numFmtId="0" fontId="33" fillId="0" borderId="8" xfId="0" applyFont="1" applyBorder="1" applyAlignment="1">
      <alignment horizontal="left" vertical="center" wrapText="1"/>
    </xf>
    <xf numFmtId="0" fontId="27" fillId="0" borderId="5" xfId="0" applyFont="1" applyBorder="1" applyAlignment="1">
      <alignment horizontal="center" vertical="center"/>
    </xf>
    <xf numFmtId="2" fontId="27" fillId="4" borderId="6" xfId="0" applyNumberFormat="1" applyFont="1" applyFill="1" applyBorder="1" applyAlignment="1">
      <alignment horizontal="center" vertical="center"/>
    </xf>
    <xf numFmtId="2" fontId="27" fillId="4" borderId="9" xfId="0" applyNumberFormat="1" applyFont="1" applyFill="1" applyBorder="1" applyAlignment="1">
      <alignment horizontal="center" vertical="center"/>
    </xf>
    <xf numFmtId="2" fontId="27" fillId="4" borderId="24" xfId="0" applyNumberFormat="1" applyFont="1" applyFill="1" applyBorder="1" applyAlignment="1">
      <alignment horizontal="center" vertical="center"/>
    </xf>
    <xf numFmtId="2" fontId="27" fillId="4" borderId="38" xfId="0" applyNumberFormat="1" applyFont="1" applyFill="1" applyBorder="1" applyAlignment="1">
      <alignment horizontal="center" vertical="center"/>
    </xf>
    <xf numFmtId="2" fontId="27" fillId="4" borderId="39" xfId="0" applyNumberFormat="1" applyFont="1" applyFill="1" applyBorder="1" applyAlignment="1">
      <alignment horizontal="center" vertical="center"/>
    </xf>
    <xf numFmtId="2" fontId="27" fillId="4" borderId="26" xfId="0" applyNumberFormat="1" applyFont="1" applyFill="1" applyBorder="1" applyAlignment="1">
      <alignment horizontal="center" vertical="center"/>
    </xf>
    <xf numFmtId="0" fontId="27" fillId="2"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37" fillId="0" borderId="2" xfId="0" applyFont="1" applyBorder="1" applyAlignment="1">
      <alignment horizontal="left" vertical="center" wrapText="1"/>
    </xf>
    <xf numFmtId="0" fontId="37" fillId="0" borderId="2" xfId="0" applyFont="1" applyBorder="1" applyAlignment="1">
      <alignment horizontal="left" vertical="center"/>
    </xf>
    <xf numFmtId="0" fontId="37" fillId="0" borderId="0" xfId="0" applyFont="1" applyAlignment="1">
      <alignment horizontal="left" vertical="center"/>
    </xf>
    <xf numFmtId="0" fontId="22" fillId="0" borderId="3" xfId="0" applyFont="1" applyBorder="1">
      <alignment vertical="center"/>
    </xf>
    <xf numFmtId="0" fontId="22" fillId="0" borderId="4" xfId="0" applyFont="1" applyBorder="1">
      <alignment vertical="center"/>
    </xf>
    <xf numFmtId="0" fontId="22" fillId="0" borderId="5" xfId="0" applyFont="1" applyBorder="1">
      <alignment vertical="center"/>
    </xf>
    <xf numFmtId="0" fontId="22" fillId="0" borderId="3" xfId="0" applyFont="1" applyBorder="1" applyAlignment="1">
      <alignment vertical="center" wrapText="1" shrinkToFit="1"/>
    </xf>
    <xf numFmtId="0" fontId="22" fillId="0" borderId="4" xfId="0" applyFont="1" applyBorder="1" applyAlignment="1">
      <alignment vertical="center" wrapText="1" shrinkToFit="1"/>
    </xf>
    <xf numFmtId="0" fontId="22" fillId="0" borderId="5" xfId="0" applyFont="1" applyBorder="1" applyAlignment="1">
      <alignment vertical="center" wrapText="1" shrinkToFit="1"/>
    </xf>
    <xf numFmtId="0" fontId="22" fillId="2" borderId="3" xfId="0" applyFont="1" applyFill="1" applyBorder="1">
      <alignment vertical="center"/>
    </xf>
    <xf numFmtId="0" fontId="22" fillId="2" borderId="5" xfId="0" applyFont="1" applyFill="1" applyBorder="1">
      <alignment vertical="center"/>
    </xf>
    <xf numFmtId="0" fontId="22" fillId="4" borderId="0" xfId="0" applyFont="1" applyFill="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7" fillId="0" borderId="3" xfId="0" applyFont="1" applyBorder="1" applyAlignment="1">
      <alignment horizontal="center" vertical="center" wrapText="1" shrinkToFit="1"/>
    </xf>
    <xf numFmtId="0" fontId="27" fillId="0" borderId="5" xfId="0" applyFont="1" applyBorder="1" applyAlignment="1">
      <alignment horizontal="center" vertical="center" wrapText="1" shrinkToFit="1"/>
    </xf>
    <xf numFmtId="0" fontId="27" fillId="4" borderId="3" xfId="0" applyFont="1" applyFill="1" applyBorder="1" applyAlignment="1">
      <alignment horizontal="center" vertical="center"/>
    </xf>
    <xf numFmtId="0" fontId="37" fillId="2" borderId="3" xfId="0" applyFont="1" applyFill="1" applyBorder="1" applyAlignment="1">
      <alignment horizontal="center" vertical="center"/>
    </xf>
    <xf numFmtId="0" fontId="37" fillId="2" borderId="5" xfId="0" applyFont="1" applyFill="1" applyBorder="1" applyAlignment="1">
      <alignment horizontal="center" vertical="center"/>
    </xf>
    <xf numFmtId="0" fontId="20" fillId="0" borderId="0" xfId="0" applyFont="1" applyAlignment="1">
      <alignment horizontal="left" vertical="center" wrapText="1"/>
    </xf>
    <xf numFmtId="181" fontId="27" fillId="4" borderId="3" xfId="3" applyNumberFormat="1" applyFont="1" applyFill="1" applyBorder="1" applyAlignment="1">
      <alignment horizontal="center" vertical="center"/>
    </xf>
    <xf numFmtId="181" fontId="27" fillId="4" borderId="5" xfId="3" applyNumberFormat="1" applyFont="1" applyFill="1" applyBorder="1" applyAlignment="1">
      <alignment horizontal="center" vertical="center"/>
    </xf>
    <xf numFmtId="0" fontId="38" fillId="0" borderId="0" xfId="0" applyFont="1" applyAlignment="1">
      <alignment vertical="center" wrapText="1"/>
    </xf>
    <xf numFmtId="0" fontId="22" fillId="4" borderId="3" xfId="0" applyFont="1" applyFill="1" applyBorder="1" applyAlignment="1">
      <alignment horizontal="center" vertical="center"/>
    </xf>
    <xf numFmtId="0" fontId="22" fillId="4" borderId="5" xfId="0" applyFont="1" applyFill="1" applyBorder="1" applyAlignment="1">
      <alignment horizontal="center" vertical="center"/>
    </xf>
    <xf numFmtId="0" fontId="22" fillId="0" borderId="1" xfId="0" applyFont="1" applyBorder="1" applyAlignment="1">
      <alignment horizontal="center" vertical="center"/>
    </xf>
    <xf numFmtId="0" fontId="35" fillId="0" borderId="3" xfId="0" applyFont="1" applyBorder="1" applyAlignment="1">
      <alignment horizontal="center" vertical="center" wrapText="1"/>
    </xf>
    <xf numFmtId="0" fontId="35" fillId="0" borderId="5" xfId="0" applyFont="1" applyBorder="1" applyAlignment="1">
      <alignment horizontal="center"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3" xfId="0" applyFont="1" applyBorder="1" applyAlignment="1">
      <alignment horizontal="left" vertical="center" wrapText="1" shrinkToFit="1"/>
    </xf>
    <xf numFmtId="0" fontId="22" fillId="0" borderId="4" xfId="0" applyFont="1" applyBorder="1" applyAlignment="1">
      <alignment horizontal="left" vertical="center" wrapText="1" shrinkToFit="1"/>
    </xf>
    <xf numFmtId="0" fontId="22" fillId="0" borderId="5" xfId="0" applyFont="1" applyBorder="1" applyAlignment="1">
      <alignment horizontal="left" vertical="center" wrapText="1" shrinkToFi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24"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32" fillId="0" borderId="0" xfId="5" applyFont="1" applyAlignment="1">
      <alignment horizontal="left" vertical="center" wrapText="1"/>
    </xf>
    <xf numFmtId="0" fontId="38" fillId="0" borderId="9" xfId="0" applyFont="1" applyBorder="1" applyAlignment="1">
      <alignment vertical="center" wrapText="1"/>
    </xf>
    <xf numFmtId="0" fontId="19" fillId="0" borderId="0" xfId="0" applyFont="1" applyAlignment="1">
      <alignment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2" borderId="1" xfId="0" applyFont="1" applyFill="1" applyBorder="1">
      <alignment vertical="center"/>
    </xf>
    <xf numFmtId="0" fontId="19" fillId="0" borderId="9" xfId="0" applyFont="1" applyBorder="1" applyAlignment="1">
      <alignment vertical="center" wrapText="1"/>
    </xf>
    <xf numFmtId="0" fontId="27" fillId="4" borderId="12" xfId="0" applyFont="1" applyFill="1" applyBorder="1" applyAlignment="1">
      <alignment horizontal="center" vertical="center"/>
    </xf>
    <xf numFmtId="0" fontId="27" fillId="4" borderId="13" xfId="0" applyFont="1" applyFill="1" applyBorder="1" applyAlignment="1">
      <alignment horizontal="center" vertical="center"/>
    </xf>
    <xf numFmtId="0" fontId="27" fillId="4" borderId="11" xfId="0" applyFont="1"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24" xfId="0" applyFill="1" applyBorder="1" applyAlignment="1">
      <alignment horizontal="center" vertical="center"/>
    </xf>
    <xf numFmtId="0" fontId="0" fillId="4" borderId="14" xfId="0" applyFill="1" applyBorder="1" applyAlignment="1">
      <alignment horizontal="center" vertical="center"/>
    </xf>
    <xf numFmtId="0" fontId="27" fillId="2" borderId="1" xfId="0" applyFont="1" applyFill="1" applyBorder="1">
      <alignment vertical="center"/>
    </xf>
    <xf numFmtId="0" fontId="27" fillId="2" borderId="3" xfId="0" applyFont="1" applyFill="1" applyBorder="1">
      <alignment vertical="center"/>
    </xf>
    <xf numFmtId="0" fontId="36"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3" fillId="0" borderId="0" xfId="0" applyFont="1" applyAlignment="1">
      <alignment horizontal="left" vertical="center"/>
    </xf>
    <xf numFmtId="58" fontId="27" fillId="2" borderId="1" xfId="0" applyNumberFormat="1" applyFont="1" applyFill="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wrapText="1"/>
    </xf>
    <xf numFmtId="0" fontId="27" fillId="0" borderId="11" xfId="0" applyFont="1" applyBorder="1" applyAlignment="1">
      <alignment horizontal="center" vertical="center" wrapText="1"/>
    </xf>
    <xf numFmtId="181" fontId="27" fillId="4" borderId="3" xfId="3" applyNumberFormat="1" applyFont="1" applyFill="1" applyBorder="1" applyAlignment="1" applyProtection="1">
      <alignment horizontal="center" vertical="center"/>
    </xf>
    <xf numFmtId="181" fontId="27" fillId="4" borderId="4" xfId="3" applyNumberFormat="1" applyFont="1" applyFill="1" applyBorder="1" applyAlignment="1" applyProtection="1">
      <alignment horizontal="center" vertical="center"/>
    </xf>
    <xf numFmtId="181" fontId="27" fillId="4" borderId="5" xfId="3" applyNumberFormat="1" applyFont="1" applyFill="1" applyBorder="1" applyAlignment="1" applyProtection="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24" xfId="0" applyFont="1" applyFill="1" applyBorder="1" applyAlignment="1">
      <alignment horizontal="center" vertical="center"/>
    </xf>
    <xf numFmtId="0" fontId="22" fillId="4" borderId="14" xfId="0" applyFont="1" applyFill="1" applyBorder="1" applyAlignment="1">
      <alignment horizontal="center" vertical="center"/>
    </xf>
    <xf numFmtId="0" fontId="47" fillId="3" borderId="3" xfId="5" applyFont="1" applyFill="1" applyBorder="1" applyAlignment="1">
      <alignment horizontal="center" vertical="center"/>
    </xf>
    <xf numFmtId="0" fontId="47" fillId="3" borderId="5" xfId="5" applyFont="1" applyFill="1" applyBorder="1" applyAlignment="1">
      <alignment horizontal="center" vertical="center"/>
    </xf>
    <xf numFmtId="0" fontId="46" fillId="0" borderId="12" xfId="4" applyFont="1" applyBorder="1" applyAlignment="1">
      <alignment vertical="center" wrapText="1"/>
    </xf>
    <xf numFmtId="0" fontId="46" fillId="0" borderId="13" xfId="4" applyFont="1" applyBorder="1" applyAlignment="1">
      <alignment vertical="center" wrapText="1"/>
    </xf>
    <xf numFmtId="0" fontId="43" fillId="0" borderId="12" xfId="4" applyFont="1" applyBorder="1" applyAlignment="1">
      <alignment horizontal="center" vertical="center" wrapText="1"/>
    </xf>
    <xf numFmtId="0" fontId="43" fillId="0" borderId="11" xfId="4" applyFont="1" applyBorder="1" applyAlignment="1">
      <alignment horizontal="center" vertical="center" wrapText="1"/>
    </xf>
    <xf numFmtId="0" fontId="45" fillId="3" borderId="17" xfId="5" applyFont="1" applyFill="1" applyBorder="1" applyAlignment="1">
      <alignment horizontal="center" vertical="center" textRotation="255" wrapText="1"/>
    </xf>
    <xf numFmtId="0" fontId="45" fillId="3" borderId="11" xfId="5" applyFont="1" applyFill="1" applyBorder="1" applyAlignment="1">
      <alignment horizontal="center" vertical="center" textRotation="255" wrapText="1"/>
    </xf>
    <xf numFmtId="0" fontId="45" fillId="3" borderId="16" xfId="5" applyFont="1" applyFill="1" applyBorder="1" applyAlignment="1">
      <alignment horizontal="center" vertical="center" textRotation="255" wrapText="1"/>
    </xf>
    <xf numFmtId="0" fontId="45" fillId="3" borderId="1" xfId="5" applyFont="1" applyFill="1" applyBorder="1" applyAlignment="1">
      <alignment horizontal="center" vertical="center" textRotation="255" wrapText="1"/>
    </xf>
    <xf numFmtId="0" fontId="45" fillId="3" borderId="12" xfId="5" applyFont="1" applyFill="1" applyBorder="1" applyAlignment="1">
      <alignment horizontal="center" vertical="center" textRotation="255" wrapText="1"/>
    </xf>
    <xf numFmtId="0" fontId="46" fillId="0" borderId="15" xfId="4" applyFont="1" applyBorder="1" applyAlignment="1">
      <alignment vertical="center" wrapText="1"/>
    </xf>
    <xf numFmtId="0" fontId="46" fillId="0" borderId="11" xfId="4" applyFont="1" applyBorder="1" applyAlignment="1">
      <alignment vertical="center" wrapText="1"/>
    </xf>
    <xf numFmtId="0" fontId="45" fillId="3" borderId="13" xfId="5" applyFont="1" applyFill="1" applyBorder="1" applyAlignment="1">
      <alignment horizontal="center" vertical="center" textRotation="255" wrapText="1"/>
    </xf>
    <xf numFmtId="0" fontId="46" fillId="0" borderId="17" xfId="4" applyFont="1" applyBorder="1" applyAlignment="1">
      <alignment vertical="center" wrapText="1"/>
    </xf>
    <xf numFmtId="0" fontId="9" fillId="6" borderId="0" xfId="5" applyFont="1" applyFill="1" applyAlignment="1">
      <alignment horizontal="center" vertical="center" wrapText="1"/>
    </xf>
    <xf numFmtId="0" fontId="4" fillId="0" borderId="44" xfId="5" applyFont="1" applyBorder="1" applyAlignment="1">
      <alignment horizontal="center" vertical="center"/>
    </xf>
    <xf numFmtId="0" fontId="4" fillId="0" borderId="45" xfId="5" applyFont="1" applyBorder="1" applyAlignment="1">
      <alignment horizontal="center" vertical="center"/>
    </xf>
    <xf numFmtId="0" fontId="24" fillId="0" borderId="27" xfId="5" applyFont="1" applyBorder="1" applyAlignment="1">
      <alignment horizontal="center" vertical="center" wrapText="1"/>
    </xf>
    <xf numFmtId="0" fontId="24" fillId="0" borderId="42" xfId="5" applyFont="1" applyBorder="1" applyAlignment="1">
      <alignment horizontal="center" vertical="center" wrapText="1"/>
    </xf>
    <xf numFmtId="0" fontId="4" fillId="0" borderId="47" xfId="5" applyFont="1" applyBorder="1" applyAlignment="1">
      <alignment horizontal="center" vertical="center"/>
    </xf>
    <xf numFmtId="181" fontId="4" fillId="0" borderId="54" xfId="3" applyNumberFormat="1" applyFont="1" applyBorder="1" applyAlignment="1">
      <alignment horizontal="right" vertical="center"/>
    </xf>
    <xf numFmtId="181" fontId="4" fillId="0" borderId="55" xfId="3" applyNumberFormat="1" applyFont="1" applyBorder="1" applyAlignment="1">
      <alignment horizontal="right" vertical="center"/>
    </xf>
    <xf numFmtId="0" fontId="43" fillId="0" borderId="17" xfId="4" applyFont="1" applyBorder="1" applyAlignment="1">
      <alignment horizontal="center" vertical="center" wrapText="1"/>
    </xf>
    <xf numFmtId="0" fontId="24" fillId="0" borderId="61" xfId="5" applyFont="1" applyBorder="1" applyAlignment="1">
      <alignment horizontal="center" vertical="center" wrapText="1"/>
    </xf>
    <xf numFmtId="2" fontId="4" fillId="0" borderId="53" xfId="5" applyNumberFormat="1" applyFont="1" applyBorder="1" applyAlignment="1">
      <alignment horizontal="center" vertical="center"/>
    </xf>
    <xf numFmtId="2" fontId="4" fillId="0" borderId="14" xfId="5" applyNumberFormat="1" applyFont="1" applyBorder="1" applyAlignment="1">
      <alignment horizontal="center" vertical="center"/>
    </xf>
    <xf numFmtId="0" fontId="4" fillId="0" borderId="54" xfId="5" applyFont="1" applyBorder="1" applyAlignment="1">
      <alignment horizontal="center" vertical="center"/>
    </xf>
    <xf numFmtId="0" fontId="4" fillId="0" borderId="55" xfId="5" applyFont="1" applyBorder="1" applyAlignment="1">
      <alignment horizontal="center" vertical="center"/>
    </xf>
    <xf numFmtId="0" fontId="1" fillId="0" borderId="0" xfId="5">
      <alignment vertical="center"/>
    </xf>
    <xf numFmtId="0" fontId="48" fillId="5" borderId="19" xfId="5" applyFont="1" applyFill="1" applyBorder="1" applyAlignment="1">
      <alignment horizontal="center" vertical="center"/>
    </xf>
    <xf numFmtId="0" fontId="48" fillId="5" borderId="48" xfId="5" applyFont="1" applyFill="1" applyBorder="1" applyAlignment="1">
      <alignment horizontal="center" vertical="center"/>
    </xf>
    <xf numFmtId="0" fontId="4" fillId="0" borderId="49" xfId="5" applyFont="1" applyBorder="1" applyAlignment="1">
      <alignment horizontal="center" vertical="center"/>
    </xf>
    <xf numFmtId="0" fontId="4" fillId="0" borderId="50" xfId="5" applyFont="1" applyBorder="1" applyAlignment="1">
      <alignment horizontal="center" vertical="center"/>
    </xf>
    <xf numFmtId="0" fontId="4" fillId="0" borderId="51" xfId="5" applyFont="1" applyBorder="1" applyAlignment="1">
      <alignment horizontal="right" vertical="center"/>
    </xf>
    <xf numFmtId="0" fontId="4" fillId="0" borderId="52" xfId="5" applyFont="1" applyBorder="1" applyAlignment="1">
      <alignment horizontal="right" vertical="center"/>
    </xf>
    <xf numFmtId="0" fontId="4" fillId="0" borderId="59" xfId="5" applyFont="1" applyBorder="1" applyAlignment="1">
      <alignment horizontal="center" vertical="center"/>
    </xf>
    <xf numFmtId="0" fontId="4" fillId="0" borderId="60" xfId="5" applyFont="1" applyBorder="1" applyAlignment="1">
      <alignment horizontal="center" vertical="center"/>
    </xf>
    <xf numFmtId="0" fontId="4" fillId="0" borderId="56" xfId="5" applyFont="1" applyBorder="1" applyAlignment="1">
      <alignment horizontal="right" vertical="center"/>
    </xf>
    <xf numFmtId="0" fontId="4" fillId="0" borderId="5" xfId="5" applyFont="1" applyBorder="1" applyAlignment="1">
      <alignment horizontal="right" vertical="center"/>
    </xf>
    <xf numFmtId="0" fontId="27" fillId="7" borderId="1" xfId="0" applyFont="1" applyFill="1" applyBorder="1" applyAlignment="1">
      <alignment horizontal="center" vertical="center"/>
    </xf>
    <xf numFmtId="0" fontId="54" fillId="0" borderId="0" xfId="0" applyFont="1" applyAlignment="1">
      <alignment vertical="center" wrapText="1"/>
    </xf>
    <xf numFmtId="0" fontId="22" fillId="7" borderId="1" xfId="0" applyFont="1" applyFill="1" applyBorder="1" applyAlignment="1">
      <alignment horizontal="center" vertical="center"/>
    </xf>
  </cellXfs>
  <cellStyles count="11">
    <cellStyle name="パーセント" xfId="3" builtinId="5"/>
    <cellStyle name="パーセント 2" xfId="10" xr:uid="{5DA20CF7-9EC1-4E36-9698-F05C0AD6725C}"/>
    <cellStyle name="ハイパーリンク" xfId="7" builtinId="8"/>
    <cellStyle name="桁区切り 2" xfId="2" xr:uid="{847EC762-B31B-447F-816F-9AA1BDF28DB3}"/>
    <cellStyle name="標準" xfId="0" builtinId="0"/>
    <cellStyle name="標準 2" xfId="4" xr:uid="{69096E24-6C62-4522-B053-AC3FAEDE1D80}"/>
    <cellStyle name="標準 2 2" xfId="5" xr:uid="{E0CDCBE3-4383-432B-B39D-08EC925553C3}"/>
    <cellStyle name="標準 2 3" xfId="8" xr:uid="{C0078A66-BE33-4992-87CE-E39E563B01EB}"/>
    <cellStyle name="標準 3" xfId="1" xr:uid="{691F331E-0CB3-404B-A870-0C535998D2C1}"/>
    <cellStyle name="標準 4" xfId="6" xr:uid="{09E4B49D-4522-44C1-AF31-66E93F5CDC99}"/>
    <cellStyle name="標準 4 2" xfId="9" xr:uid="{1EEE7BC8-0E12-44BB-B6C2-476DDAF68EEF}"/>
  </cellStyles>
  <dxfs count="0"/>
  <tableStyles count="0" defaultTableStyle="TableStyleMedium2" defaultPivotStyle="PivotStyleLight16"/>
  <colors>
    <mruColors>
      <color rgb="FFFFFFF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9526</xdr:colOff>
      <xdr:row>1</xdr:row>
      <xdr:rowOff>133348</xdr:rowOff>
    </xdr:from>
    <xdr:to>
      <xdr:col>1</xdr:col>
      <xdr:colOff>666751</xdr:colOff>
      <xdr:row>2</xdr:row>
      <xdr:rowOff>317499</xdr:rowOff>
    </xdr:to>
    <xdr:sp macro="" textlink="">
      <xdr:nvSpPr>
        <xdr:cNvPr id="3" name="四角形: 角を丸くする 2">
          <a:extLst>
            <a:ext uri="{FF2B5EF4-FFF2-40B4-BE49-F238E27FC236}">
              <a16:creationId xmlns:a16="http://schemas.microsoft.com/office/drawing/2014/main" id="{8992D1C0-7C3C-44DD-720D-AC2E5A5EF2F0}"/>
            </a:ext>
          </a:extLst>
        </xdr:cNvPr>
        <xdr:cNvSpPr/>
      </xdr:nvSpPr>
      <xdr:spPr>
        <a:xfrm>
          <a:off x="9526" y="695323"/>
          <a:ext cx="1866900" cy="412751"/>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kern="1200">
              <a:solidFill>
                <a:sysClr val="windowText" lastClr="000000"/>
              </a:solidFill>
            </a:rPr>
            <a:t>１．認定までの作業</a:t>
          </a:r>
          <a:endParaRPr kumimoji="1" lang="ja-JP" altLang="en-US" sz="1400" b="1" kern="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107949</xdr:colOff>
      <xdr:row>24</xdr:row>
      <xdr:rowOff>38100</xdr:rowOff>
    </xdr:from>
    <xdr:to>
      <xdr:col>2</xdr:col>
      <xdr:colOff>2276475</xdr:colOff>
      <xdr:row>26</xdr:row>
      <xdr:rowOff>485775</xdr:rowOff>
    </xdr:to>
    <xdr:sp macro="" textlink="">
      <xdr:nvSpPr>
        <xdr:cNvPr id="4" name="テキスト ボックス 3">
          <a:extLst>
            <a:ext uri="{FF2B5EF4-FFF2-40B4-BE49-F238E27FC236}">
              <a16:creationId xmlns:a16="http://schemas.microsoft.com/office/drawing/2014/main" id="{0C0F5994-6C74-03F7-34B1-FF681503F8CD}"/>
            </a:ext>
          </a:extLst>
        </xdr:cNvPr>
        <xdr:cNvSpPr txBox="1"/>
      </xdr:nvSpPr>
      <xdr:spPr>
        <a:xfrm>
          <a:off x="107949" y="7753350"/>
          <a:ext cx="5340351" cy="904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石川県</a:t>
          </a:r>
          <a:r>
            <a:rPr lang="ja-JP" altLang="en-US" sz="1200" b="0" i="0" u="none" strike="noStrike" baseline="0">
              <a:solidFill>
                <a:srgbClr val="000000"/>
              </a:solidFill>
              <a:effectLst/>
              <a:latin typeface="BIZ UDゴシック" panose="020B0400000000000000" pitchFamily="49" charset="-128"/>
              <a:ea typeface="BIZ UDゴシック" panose="020B0400000000000000" pitchFamily="49" charset="-128"/>
            </a:rPr>
            <a:t> 生活環境部 </a:t>
          </a:r>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女性活躍・県民協働課</a:t>
          </a:r>
          <a:r>
            <a:rPr lang="ja-JP" altLang="en-US" sz="1200" b="0" i="0" u="none" strike="noStrike" baseline="0">
              <a:solidFill>
                <a:srgbClr val="000000"/>
              </a:solidFill>
              <a:effectLst/>
              <a:latin typeface="BIZ UDゴシック" panose="020B0400000000000000" pitchFamily="49" charset="-128"/>
              <a:ea typeface="BIZ UDゴシック" panose="020B0400000000000000" pitchFamily="49" charset="-128"/>
            </a:rPr>
            <a:t> </a:t>
          </a:r>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女性活躍推進グループ</a:t>
          </a:r>
          <a:endPar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endParaRPr>
        </a:p>
        <a:p>
          <a:r>
            <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rPr>
            <a:t>TEL</a:t>
          </a:r>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　 ：</a:t>
          </a:r>
          <a:r>
            <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rPr>
            <a:t>076-225-1378</a:t>
          </a:r>
        </a:p>
        <a:p>
          <a:r>
            <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rPr>
            <a:t>FAX</a:t>
          </a:r>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　</a:t>
          </a:r>
          <a:r>
            <a:rPr lang="ja-JP" altLang="en-US" sz="1200" b="0" i="0" u="none" strike="noStrike" baseline="0">
              <a:solidFill>
                <a:srgbClr val="000000"/>
              </a:solidFill>
              <a:effectLst/>
              <a:latin typeface="BIZ UDゴシック" panose="020B0400000000000000" pitchFamily="49" charset="-128"/>
              <a:ea typeface="BIZ UDゴシック" panose="020B0400000000000000" pitchFamily="49" charset="-128"/>
            </a:rPr>
            <a:t> </a:t>
          </a:r>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a:t>
          </a:r>
          <a:r>
            <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rPr>
            <a:t>076-225-1374</a:t>
          </a:r>
        </a:p>
        <a:p>
          <a:r>
            <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rPr>
            <a:t>E-mail</a:t>
          </a:r>
          <a:r>
            <a:rPr lang="ja-JP" altLang="en-US" sz="1200" b="0" i="0" u="none" strike="noStrike">
              <a:solidFill>
                <a:srgbClr val="000000"/>
              </a:solidFill>
              <a:effectLst/>
              <a:latin typeface="BIZ UDゴシック" panose="020B0400000000000000" pitchFamily="49" charset="-128"/>
              <a:ea typeface="BIZ UDゴシック" panose="020B0400000000000000" pitchFamily="49" charset="-128"/>
            </a:rPr>
            <a:t>：</a:t>
          </a:r>
          <a:r>
            <a:rPr lang="en-US" altLang="ja-JP" sz="1200" b="0" i="0" u="none" strike="noStrike">
              <a:solidFill>
                <a:srgbClr val="000000"/>
              </a:solidFill>
              <a:effectLst/>
              <a:latin typeface="BIZ UDゴシック" panose="020B0400000000000000" pitchFamily="49" charset="-128"/>
              <a:ea typeface="BIZ UDゴシック" panose="020B0400000000000000" pitchFamily="49" charset="-128"/>
            </a:rPr>
            <a:t>danjo@pref.ishikawa.lg.jp</a:t>
          </a:r>
          <a:r>
            <a:rPr lang="en-US" altLang="ja-JP" sz="1200">
              <a:effectLst/>
            </a:rPr>
            <a:t> </a:t>
          </a:r>
          <a:endParaRPr kumimoji="1" lang="ja-JP" altLang="en-US" sz="1200" kern="12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6350</xdr:colOff>
      <xdr:row>15</xdr:row>
      <xdr:rowOff>161925</xdr:rowOff>
    </xdr:from>
    <xdr:to>
      <xdr:col>1</xdr:col>
      <xdr:colOff>533400</xdr:colOff>
      <xdr:row>16</xdr:row>
      <xdr:rowOff>361950</xdr:rowOff>
    </xdr:to>
    <xdr:sp macro="" textlink="">
      <xdr:nvSpPr>
        <xdr:cNvPr id="5" name="四角形: 角を丸くする 4">
          <a:extLst>
            <a:ext uri="{FF2B5EF4-FFF2-40B4-BE49-F238E27FC236}">
              <a16:creationId xmlns:a16="http://schemas.microsoft.com/office/drawing/2014/main" id="{02C3B24F-DC0C-4D38-80B9-50CCDBF359AA}"/>
            </a:ext>
          </a:extLst>
        </xdr:cNvPr>
        <xdr:cNvSpPr/>
      </xdr:nvSpPr>
      <xdr:spPr>
        <a:xfrm>
          <a:off x="6350" y="5038725"/>
          <a:ext cx="1736725" cy="428625"/>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kern="1200">
              <a:solidFill>
                <a:sysClr val="windowText" lastClr="000000"/>
              </a:solidFill>
              <a:latin typeface="+mn-lt"/>
              <a:ea typeface="+mn-ea"/>
            </a:rPr>
            <a:t>３．本様式の構成</a:t>
          </a:r>
          <a:endParaRPr kumimoji="1" lang="ja-JP" altLang="en-US" sz="1400" b="1" kern="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19050</xdr:colOff>
      <xdr:row>8</xdr:row>
      <xdr:rowOff>95250</xdr:rowOff>
    </xdr:from>
    <xdr:to>
      <xdr:col>1</xdr:col>
      <xdr:colOff>133350</xdr:colOff>
      <xdr:row>9</xdr:row>
      <xdr:rowOff>295275</xdr:rowOff>
    </xdr:to>
    <xdr:sp macro="" textlink="">
      <xdr:nvSpPr>
        <xdr:cNvPr id="6" name="四角形: 角を丸くする 5">
          <a:extLst>
            <a:ext uri="{FF2B5EF4-FFF2-40B4-BE49-F238E27FC236}">
              <a16:creationId xmlns:a16="http://schemas.microsoft.com/office/drawing/2014/main" id="{ADF539EC-FB74-47AA-A038-441B217C2EE7}"/>
            </a:ext>
          </a:extLst>
        </xdr:cNvPr>
        <xdr:cNvSpPr/>
      </xdr:nvSpPr>
      <xdr:spPr>
        <a:xfrm>
          <a:off x="19050" y="2781300"/>
          <a:ext cx="1323975" cy="428625"/>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kern="1200">
              <a:solidFill>
                <a:sysClr val="windowText" lastClr="000000"/>
              </a:solidFill>
            </a:rPr>
            <a:t>２．認定基準</a:t>
          </a:r>
          <a:endParaRPr kumimoji="1" lang="en-US" altLang="ja-JP" sz="1400" b="1" kern="1200">
            <a:solidFill>
              <a:sysClr val="windowText" lastClr="000000"/>
            </a:solidFill>
          </a:endParaRPr>
        </a:p>
      </xdr:txBody>
    </xdr:sp>
    <xdr:clientData/>
  </xdr:twoCellAnchor>
  <xdr:twoCellAnchor>
    <xdr:from>
      <xdr:col>0</xdr:col>
      <xdr:colOff>19050</xdr:colOff>
      <xdr:row>22</xdr:row>
      <xdr:rowOff>0</xdr:rowOff>
    </xdr:from>
    <xdr:to>
      <xdr:col>1</xdr:col>
      <xdr:colOff>533400</xdr:colOff>
      <xdr:row>23</xdr:row>
      <xdr:rowOff>196850</xdr:rowOff>
    </xdr:to>
    <xdr:sp macro="" textlink="">
      <xdr:nvSpPr>
        <xdr:cNvPr id="8" name="四角形: 角を丸くする 7">
          <a:extLst>
            <a:ext uri="{FF2B5EF4-FFF2-40B4-BE49-F238E27FC236}">
              <a16:creationId xmlns:a16="http://schemas.microsoft.com/office/drawing/2014/main" id="{0A1AE167-5C57-48B9-A946-3A1350B05366}"/>
            </a:ext>
          </a:extLst>
        </xdr:cNvPr>
        <xdr:cNvSpPr/>
      </xdr:nvSpPr>
      <xdr:spPr>
        <a:xfrm>
          <a:off x="19050" y="7258050"/>
          <a:ext cx="1724025" cy="425450"/>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kern="1200">
              <a:solidFill>
                <a:sysClr val="windowText" lastClr="000000"/>
              </a:solidFill>
            </a:rPr>
            <a:t>４．お問い合わせ</a:t>
          </a:r>
          <a:endParaRPr kumimoji="1" lang="en-US" altLang="ja-JP" sz="1400" b="1" kern="1200">
            <a:solidFill>
              <a:sysClr val="windowText" lastClr="000000"/>
            </a:solidFill>
          </a:endParaRPr>
        </a:p>
        <a:p>
          <a:pPr algn="ctr"/>
          <a:endParaRPr kumimoji="1" lang="ja-JP" altLang="en-US" sz="1400" b="1" kern="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290367</xdr:colOff>
      <xdr:row>24</xdr:row>
      <xdr:rowOff>170874</xdr:rowOff>
    </xdr:from>
    <xdr:to>
      <xdr:col>23</xdr:col>
      <xdr:colOff>253425</xdr:colOff>
      <xdr:row>27</xdr:row>
      <xdr:rowOff>23669</xdr:rowOff>
    </xdr:to>
    <xdr:sp macro="" textlink="">
      <xdr:nvSpPr>
        <xdr:cNvPr id="2" name="テキスト ボックス 1">
          <a:extLst>
            <a:ext uri="{FF2B5EF4-FFF2-40B4-BE49-F238E27FC236}">
              <a16:creationId xmlns:a16="http://schemas.microsoft.com/office/drawing/2014/main" id="{17E8ECE7-009E-06F2-2869-4B3BBFAF7DDA}"/>
            </a:ext>
          </a:extLst>
        </xdr:cNvPr>
        <xdr:cNvSpPr txBox="1"/>
      </xdr:nvSpPr>
      <xdr:spPr>
        <a:xfrm>
          <a:off x="7607299" y="6959601"/>
          <a:ext cx="3253512" cy="787977"/>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ＭＳ Ｐゴシック" panose="020B0600070205080204" pitchFamily="50" charset="-128"/>
              <a:ea typeface="ＭＳ Ｐゴシック" panose="020B0600070205080204" pitchFamily="50" charset="-128"/>
            </a:rPr>
            <a:t>※</a:t>
          </a:r>
          <a:r>
            <a:rPr kumimoji="1" lang="ja-JP" altLang="en-US" sz="900" kern="1200">
              <a:latin typeface="ＭＳ Ｐゴシック" panose="020B0600070205080204" pitchFamily="50" charset="-128"/>
              <a:ea typeface="ＭＳ Ｐゴシック" panose="020B0600070205080204" pitchFamily="50" charset="-128"/>
            </a:rPr>
            <a:t>「常時雇用する労働者」とは、以下のいずれかに該当する者</a:t>
          </a:r>
        </a:p>
        <a:p>
          <a:r>
            <a:rPr kumimoji="1" lang="ja-JP" altLang="en-US" sz="900" kern="1200">
              <a:latin typeface="ＭＳ Ｐゴシック" panose="020B0600070205080204" pitchFamily="50" charset="-128"/>
              <a:ea typeface="ＭＳ Ｐゴシック" panose="020B0600070205080204" pitchFamily="50" charset="-128"/>
            </a:rPr>
            <a:t>①期間の定めなく雇用されている者　</a:t>
          </a:r>
          <a:endParaRPr kumimoji="1" lang="en-US" altLang="ja-JP" sz="900" kern="1200">
            <a:latin typeface="ＭＳ Ｐゴシック" panose="020B0600070205080204" pitchFamily="50" charset="-128"/>
            <a:ea typeface="ＭＳ Ｐゴシック" panose="020B0600070205080204" pitchFamily="50" charset="-128"/>
          </a:endParaRPr>
        </a:p>
        <a:p>
          <a:r>
            <a:rPr kumimoji="1" lang="ja-JP" altLang="en-US" sz="900" kern="1200">
              <a:latin typeface="ＭＳ Ｐゴシック" panose="020B0600070205080204" pitchFamily="50" charset="-128"/>
              <a:ea typeface="ＭＳ Ｐゴシック" panose="020B0600070205080204" pitchFamily="50" charset="-128"/>
            </a:rPr>
            <a:t>②過去</a:t>
          </a:r>
          <a:r>
            <a:rPr kumimoji="1" lang="en-US" altLang="ja-JP" sz="900" kern="1200">
              <a:latin typeface="ＭＳ Ｐゴシック" panose="020B0600070205080204" pitchFamily="50" charset="-128"/>
              <a:ea typeface="ＭＳ Ｐゴシック" panose="020B0600070205080204" pitchFamily="50" charset="-128"/>
            </a:rPr>
            <a:t>1</a:t>
          </a:r>
          <a:r>
            <a:rPr kumimoji="1" lang="ja-JP" altLang="en-US" sz="900" kern="1200">
              <a:latin typeface="ＭＳ Ｐゴシック" panose="020B0600070205080204" pitchFamily="50" charset="-128"/>
              <a:ea typeface="ＭＳ Ｐゴシック" panose="020B0600070205080204" pitchFamily="50" charset="-128"/>
            </a:rPr>
            <a:t>年以上引き続き雇用されている者か、雇入れの時から</a:t>
          </a:r>
          <a:endParaRPr kumimoji="1" lang="en-US" altLang="ja-JP" sz="900" kern="1200">
            <a:latin typeface="ＭＳ Ｐゴシック" panose="020B0600070205080204" pitchFamily="50" charset="-128"/>
            <a:ea typeface="ＭＳ Ｐゴシック" panose="020B0600070205080204" pitchFamily="50" charset="-128"/>
          </a:endParaRPr>
        </a:p>
        <a:p>
          <a:r>
            <a:rPr kumimoji="1" lang="ja-JP" altLang="en-US" sz="900" kern="1200">
              <a:latin typeface="ＭＳ Ｐゴシック" panose="020B0600070205080204" pitchFamily="50" charset="-128"/>
              <a:ea typeface="ＭＳ Ｐゴシック" panose="020B0600070205080204" pitchFamily="50" charset="-128"/>
            </a:rPr>
            <a:t>　</a:t>
          </a:r>
          <a:r>
            <a:rPr kumimoji="1" lang="ja-JP" altLang="en-US" sz="900" kern="1200" baseline="0">
              <a:latin typeface="ＭＳ Ｐゴシック" panose="020B0600070205080204" pitchFamily="50" charset="-128"/>
              <a:ea typeface="ＭＳ Ｐゴシック" panose="020B0600070205080204" pitchFamily="50" charset="-128"/>
            </a:rPr>
            <a:t> </a:t>
          </a:r>
          <a:r>
            <a:rPr kumimoji="1" lang="en-US" altLang="ja-JP" sz="900" kern="1200">
              <a:latin typeface="ＭＳ Ｐゴシック" panose="020B0600070205080204" pitchFamily="50" charset="-128"/>
              <a:ea typeface="ＭＳ Ｐゴシック" panose="020B0600070205080204" pitchFamily="50" charset="-128"/>
            </a:rPr>
            <a:t>1</a:t>
          </a:r>
          <a:r>
            <a:rPr kumimoji="1" lang="ja-JP" altLang="en-US" sz="900" kern="1200">
              <a:latin typeface="ＭＳ Ｐゴシック" panose="020B0600070205080204" pitchFamily="50" charset="-128"/>
              <a:ea typeface="ＭＳ Ｐゴシック" panose="020B0600070205080204" pitchFamily="50" charset="-128"/>
            </a:rPr>
            <a:t>年以上引き続き雇用されると見込まれる者</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3381375</xdr:colOff>
      <xdr:row>22</xdr:row>
      <xdr:rowOff>143668</xdr:rowOff>
    </xdr:from>
    <xdr:to>
      <xdr:col>4</xdr:col>
      <xdr:colOff>7108825</xdr:colOff>
      <xdr:row>26</xdr:row>
      <xdr:rowOff>50799</xdr:rowOff>
    </xdr:to>
    <xdr:sp macro="" textlink="">
      <xdr:nvSpPr>
        <xdr:cNvPr id="8" name="テキスト ボックス 7">
          <a:extLst>
            <a:ext uri="{FF2B5EF4-FFF2-40B4-BE49-F238E27FC236}">
              <a16:creationId xmlns:a16="http://schemas.microsoft.com/office/drawing/2014/main" id="{79D1000E-055F-482E-A90E-6C7CC655BD0B}"/>
            </a:ext>
          </a:extLst>
        </xdr:cNvPr>
        <xdr:cNvSpPr txBox="1"/>
      </xdr:nvSpPr>
      <xdr:spPr>
        <a:xfrm>
          <a:off x="7080250" y="20654168"/>
          <a:ext cx="3727450" cy="160575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0" i="0" u="none" strike="noStrike">
              <a:solidFill>
                <a:srgbClr val="000000"/>
              </a:solidFill>
              <a:effectLst/>
              <a:latin typeface="Yu Gothic" panose="020B0400000000000000" pitchFamily="50" charset="-128"/>
              <a:ea typeface="+mn-ea"/>
            </a:rPr>
            <a:t>〈</a:t>
          </a:r>
          <a:r>
            <a:rPr lang="ja-JP" altLang="en-US" sz="1600" b="0" i="0" u="none" strike="noStrike">
              <a:solidFill>
                <a:srgbClr val="000000"/>
              </a:solidFill>
              <a:effectLst/>
              <a:latin typeface="Yu Gothic" panose="020B0400000000000000" pitchFamily="50" charset="-128"/>
              <a:ea typeface="+mn-ea"/>
            </a:rPr>
            <a:t>認定基準</a:t>
          </a:r>
          <a:r>
            <a:rPr lang="en-US" altLang="ja-JP" sz="1600" b="0" i="0" u="none" strike="noStrike">
              <a:solidFill>
                <a:srgbClr val="000000"/>
              </a:solidFill>
              <a:effectLst/>
              <a:latin typeface="Yu Gothic" panose="020B0400000000000000" pitchFamily="50" charset="-128"/>
              <a:ea typeface="+mn-ea"/>
            </a:rPr>
            <a:t>〉</a:t>
          </a:r>
          <a:r>
            <a:rPr lang="ja-JP" altLang="en-US" sz="1600" b="0" i="0" u="none" strike="noStrike">
              <a:solidFill>
                <a:srgbClr val="000000"/>
              </a:solidFill>
              <a:effectLst/>
              <a:latin typeface="Yu Gothic" panose="020B0400000000000000" pitchFamily="50" charset="-128"/>
              <a:ea typeface="+mn-ea"/>
            </a:rPr>
            <a:t>（付与点数の合計）</a:t>
          </a:r>
          <a:endParaRPr lang="en-US" altLang="ja-JP" sz="1600" b="0" i="0" u="none" strike="noStrike">
            <a:solidFill>
              <a:srgbClr val="000000"/>
            </a:solidFill>
            <a:effectLst/>
            <a:latin typeface="Yu Gothic" panose="020B0400000000000000" pitchFamily="50" charset="-128"/>
            <a:ea typeface="+mn-ea"/>
          </a:endParaRPr>
        </a:p>
        <a:p>
          <a:r>
            <a:rPr lang="en-US" altLang="ja-JP" sz="1800" b="0" i="0" u="none" strike="noStrike">
              <a:solidFill>
                <a:srgbClr val="000000"/>
              </a:solidFill>
              <a:effectLst/>
              <a:latin typeface="Yu Gothic" panose="020B0400000000000000" pitchFamily="50" charset="-128"/>
              <a:ea typeface="+mn-ea"/>
            </a:rPr>
            <a:t>★★★</a:t>
          </a:r>
          <a:r>
            <a:rPr lang="ja-JP" altLang="en-US" sz="1800" b="0" i="0" u="none" strike="noStrike">
              <a:solidFill>
                <a:srgbClr val="000000"/>
              </a:solidFill>
              <a:effectLst/>
              <a:latin typeface="Yu Gothic" panose="020B0400000000000000" pitchFamily="50" charset="-128"/>
              <a:ea typeface="+mn-ea"/>
            </a:rPr>
            <a:t>・・  </a:t>
          </a:r>
          <a:r>
            <a:rPr lang="en-US" altLang="ja-JP" sz="1800" b="0" i="0" u="none" strike="noStrike">
              <a:solidFill>
                <a:srgbClr val="000000"/>
              </a:solidFill>
              <a:effectLst/>
              <a:latin typeface="Yu Gothic" panose="020B0400000000000000" pitchFamily="50" charset="-128"/>
              <a:ea typeface="+mn-ea"/>
            </a:rPr>
            <a:t>8</a:t>
          </a:r>
          <a:r>
            <a:rPr lang="ja-JP" altLang="en-US" sz="1800" b="0" i="0" u="none" strike="noStrike">
              <a:solidFill>
                <a:srgbClr val="000000"/>
              </a:solidFill>
              <a:effectLst/>
              <a:latin typeface="Yu Gothic" panose="020B0400000000000000" pitchFamily="50" charset="-128"/>
              <a:ea typeface="+mn-ea"/>
            </a:rPr>
            <a:t>～</a:t>
          </a:r>
          <a:r>
            <a:rPr lang="en-US" altLang="ja-JP" sz="1800" b="0" i="0" u="none" strike="noStrike">
              <a:solidFill>
                <a:srgbClr val="000000"/>
              </a:solidFill>
              <a:effectLst/>
              <a:latin typeface="Yu Gothic" panose="020B0400000000000000" pitchFamily="50" charset="-128"/>
              <a:ea typeface="+mn-ea"/>
            </a:rPr>
            <a:t>16</a:t>
          </a:r>
          <a:r>
            <a:rPr lang="ja-JP" altLang="en-US" sz="1800" b="0" i="0" u="none" strike="noStrike">
              <a:solidFill>
                <a:srgbClr val="000000"/>
              </a:solidFill>
              <a:effectLst/>
              <a:latin typeface="Yu Gothic" panose="020B0400000000000000" pitchFamily="50" charset="-128"/>
              <a:ea typeface="+mn-ea"/>
            </a:rPr>
            <a:t>点　</a:t>
          </a:r>
          <a:endParaRPr lang="en-US" altLang="ja-JP" sz="1800" b="0" i="0" u="none" strike="noStrike">
            <a:solidFill>
              <a:srgbClr val="000000"/>
            </a:solidFill>
            <a:effectLst/>
            <a:latin typeface="Yu Gothic" panose="020B0400000000000000" pitchFamily="50" charset="-128"/>
            <a:ea typeface="+mn-ea"/>
          </a:endParaRPr>
        </a:p>
        <a:p>
          <a:r>
            <a:rPr lang="en-US" altLang="ja-JP" sz="1800" b="0" i="0" u="none" strike="noStrike">
              <a:solidFill>
                <a:srgbClr val="000000"/>
              </a:solidFill>
              <a:effectLst/>
              <a:latin typeface="Yu Gothic" panose="020B0400000000000000" pitchFamily="50" charset="-128"/>
              <a:ea typeface="+mn-ea"/>
            </a:rPr>
            <a:t>★★</a:t>
          </a:r>
          <a:r>
            <a:rPr lang="ja-JP" altLang="en-US" sz="1800" b="0" i="0" u="none" strike="noStrike">
              <a:solidFill>
                <a:srgbClr val="000000"/>
              </a:solidFill>
              <a:effectLst/>
              <a:latin typeface="Yu Gothic" panose="020B0400000000000000" pitchFamily="50" charset="-128"/>
              <a:ea typeface="+mn-ea"/>
            </a:rPr>
            <a:t>・・・  </a:t>
          </a:r>
          <a:r>
            <a:rPr lang="en-US" altLang="ja-JP" sz="1800" b="0" i="0" u="none" strike="noStrike">
              <a:solidFill>
                <a:srgbClr val="000000"/>
              </a:solidFill>
              <a:effectLst/>
              <a:latin typeface="Yu Gothic" panose="020B0400000000000000" pitchFamily="50" charset="-128"/>
              <a:ea typeface="+mn-ea"/>
            </a:rPr>
            <a:t>6</a:t>
          </a:r>
          <a:r>
            <a:rPr lang="ja-JP" altLang="en-US" sz="1800" b="0" i="0" u="none" strike="noStrike">
              <a:solidFill>
                <a:srgbClr val="000000"/>
              </a:solidFill>
              <a:effectLst/>
              <a:latin typeface="Yu Gothic" panose="020B0400000000000000" pitchFamily="50" charset="-128"/>
              <a:ea typeface="+mn-ea"/>
            </a:rPr>
            <a:t>～  </a:t>
          </a:r>
          <a:r>
            <a:rPr lang="en-US" altLang="ja-JP" sz="1800" b="0" i="0" u="none" strike="noStrike">
              <a:solidFill>
                <a:srgbClr val="000000"/>
              </a:solidFill>
              <a:effectLst/>
              <a:latin typeface="Yu Gothic" panose="020B0400000000000000" pitchFamily="50" charset="-128"/>
              <a:ea typeface="+mn-ea"/>
            </a:rPr>
            <a:t>7</a:t>
          </a:r>
          <a:r>
            <a:rPr lang="ja-JP" altLang="en-US" sz="1800" b="0" i="0" u="none" strike="noStrike">
              <a:solidFill>
                <a:srgbClr val="000000"/>
              </a:solidFill>
              <a:effectLst/>
              <a:latin typeface="Yu Gothic" panose="020B0400000000000000" pitchFamily="50" charset="-128"/>
              <a:ea typeface="+mn-ea"/>
            </a:rPr>
            <a:t>点</a:t>
          </a:r>
          <a:r>
            <a:rPr lang="ja-JP" altLang="en-US" sz="1800" b="0" i="0" u="none" strike="noStrike">
              <a:solidFill>
                <a:schemeClr val="dk1"/>
              </a:solidFill>
              <a:effectLst/>
              <a:latin typeface="+mn-lt"/>
              <a:ea typeface="+mn-ea"/>
            </a:rPr>
            <a:t>　</a:t>
          </a:r>
          <a:endParaRPr lang="en-US" altLang="ja-JP" sz="1800" b="0" i="0" u="none" strike="noStrike">
            <a:solidFill>
              <a:schemeClr val="dk1"/>
            </a:solidFill>
            <a:effectLst/>
            <a:latin typeface="+mn-lt"/>
            <a:ea typeface="+mn-ea"/>
          </a:endParaRPr>
        </a:p>
        <a:p>
          <a:r>
            <a:rPr lang="en-US" altLang="ja-JP" sz="1800" b="0" i="0" u="none" strike="noStrike">
              <a:solidFill>
                <a:srgbClr val="000000"/>
              </a:solidFill>
              <a:effectLst/>
              <a:latin typeface="Yu Gothic" panose="020B0400000000000000" pitchFamily="50" charset="-128"/>
              <a:ea typeface="+mn-ea"/>
            </a:rPr>
            <a:t>★</a:t>
          </a:r>
          <a:r>
            <a:rPr lang="ja-JP" altLang="en-US" sz="1800" b="0" i="0" u="none" strike="noStrike">
              <a:solidFill>
                <a:srgbClr val="000000"/>
              </a:solidFill>
              <a:effectLst/>
              <a:latin typeface="Yu Gothic" panose="020B0400000000000000" pitchFamily="50" charset="-128"/>
              <a:ea typeface="+mn-ea"/>
            </a:rPr>
            <a:t>・・・・  </a:t>
          </a:r>
          <a:r>
            <a:rPr lang="en-US" altLang="ja-JP" sz="1800" b="0" i="0" u="none" strike="noStrike">
              <a:solidFill>
                <a:srgbClr val="000000"/>
              </a:solidFill>
              <a:effectLst/>
              <a:latin typeface="Yu Gothic" panose="020B0400000000000000" pitchFamily="50" charset="-128"/>
              <a:ea typeface="+mn-ea"/>
            </a:rPr>
            <a:t>3</a:t>
          </a:r>
          <a:r>
            <a:rPr lang="ja-JP" altLang="en-US" sz="1800" b="0" i="0" u="none" strike="noStrike">
              <a:solidFill>
                <a:srgbClr val="000000"/>
              </a:solidFill>
              <a:effectLst/>
              <a:latin typeface="Yu Gothic" panose="020B0400000000000000" pitchFamily="50" charset="-128"/>
              <a:ea typeface="+mn-ea"/>
            </a:rPr>
            <a:t>～  </a:t>
          </a:r>
          <a:r>
            <a:rPr lang="en-US" altLang="ja-JP" sz="1800" b="0" i="0" u="none" strike="noStrike">
              <a:solidFill>
                <a:srgbClr val="000000"/>
              </a:solidFill>
              <a:effectLst/>
              <a:latin typeface="Yu Gothic" panose="020B0400000000000000" pitchFamily="50" charset="-128"/>
              <a:ea typeface="+mn-ea"/>
            </a:rPr>
            <a:t>5</a:t>
          </a:r>
          <a:r>
            <a:rPr lang="ja-JP" altLang="en-US" sz="1800" b="0" i="0" u="none" strike="noStrike">
              <a:solidFill>
                <a:srgbClr val="000000"/>
              </a:solidFill>
              <a:effectLst/>
              <a:latin typeface="Yu Gothic" panose="020B0400000000000000" pitchFamily="50" charset="-128"/>
              <a:ea typeface="+mn-ea"/>
            </a:rPr>
            <a:t>点</a:t>
          </a:r>
          <a:r>
            <a:rPr lang="en-US" altLang="ja-JP" sz="1800">
              <a:effectLst/>
            </a:rPr>
            <a:t> </a:t>
          </a:r>
          <a:endParaRPr kumimoji="1" lang="ja-JP" altLang="en-US" sz="1800" kern="12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239713</xdr:colOff>
      <xdr:row>2</xdr:row>
      <xdr:rowOff>30958</xdr:rowOff>
    </xdr:from>
    <xdr:to>
      <xdr:col>18</xdr:col>
      <xdr:colOff>545306</xdr:colOff>
      <xdr:row>48</xdr:row>
      <xdr:rowOff>30958</xdr:rowOff>
    </xdr:to>
    <xdr:pic>
      <xdr:nvPicPr>
        <xdr:cNvPr id="2" name="図 1">
          <a:extLst>
            <a:ext uri="{FF2B5EF4-FFF2-40B4-BE49-F238E27FC236}">
              <a16:creationId xmlns:a16="http://schemas.microsoft.com/office/drawing/2014/main" id="{590B4963-A8F9-217D-C8DA-D20D5A542150}"/>
            </a:ext>
          </a:extLst>
        </xdr:cNvPr>
        <xdr:cNvPicPr>
          <a:picLocks noChangeAspect="1"/>
        </xdr:cNvPicPr>
      </xdr:nvPicPr>
      <xdr:blipFill>
        <a:blip xmlns:r="http://schemas.openxmlformats.org/officeDocument/2006/relationships" r:embed="rId1"/>
        <a:stretch>
          <a:fillRect/>
        </a:stretch>
      </xdr:blipFill>
      <xdr:spPr>
        <a:xfrm>
          <a:off x="4183063" y="259558"/>
          <a:ext cx="7998618" cy="105124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320675</xdr:colOff>
      <xdr:row>1</xdr:row>
      <xdr:rowOff>27516</xdr:rowOff>
    </xdr:from>
    <xdr:to>
      <xdr:col>21</xdr:col>
      <xdr:colOff>116417</xdr:colOff>
      <xdr:row>27</xdr:row>
      <xdr:rowOff>79859</xdr:rowOff>
    </xdr:to>
    <xdr:pic>
      <xdr:nvPicPr>
        <xdr:cNvPr id="2" name="図 1">
          <a:extLst>
            <a:ext uri="{FF2B5EF4-FFF2-40B4-BE49-F238E27FC236}">
              <a16:creationId xmlns:a16="http://schemas.microsoft.com/office/drawing/2014/main" id="{A17008CE-9637-78DA-00A2-477EE8F03719}"/>
            </a:ext>
          </a:extLst>
        </xdr:cNvPr>
        <xdr:cNvPicPr>
          <a:picLocks noChangeAspect="1"/>
        </xdr:cNvPicPr>
      </xdr:nvPicPr>
      <xdr:blipFill>
        <a:blip xmlns:r="http://schemas.openxmlformats.org/officeDocument/2006/relationships" r:embed="rId1"/>
        <a:stretch>
          <a:fillRect/>
        </a:stretch>
      </xdr:blipFill>
      <xdr:spPr>
        <a:xfrm>
          <a:off x="7189258" y="186266"/>
          <a:ext cx="7913159" cy="652193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https://www.pref.ishikawa.lg.jp/kodomoseisaku/documents/r7houkokusyo.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mhlw.go.jp/content/11900000/001715432.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hlw.go.jp/content/11900000/00171543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mhlw.go.jp/toukei/itiran/roudou/chingin/kouzou/z2025/dl/01.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mhlw.go.jp/content/11900000/0017154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9AF2-9B9C-45F2-B83D-3760D0B113D8}">
  <sheetPr>
    <tabColor theme="4" tint="0.59999389629810485"/>
  </sheetPr>
  <dimension ref="A1:H27"/>
  <sheetViews>
    <sheetView tabSelected="1" view="pageBreakPreview" zoomScaleNormal="100" zoomScaleSheetLayoutView="100" workbookViewId="0">
      <selection activeCell="B21" sqref="B21"/>
    </sheetView>
  </sheetViews>
  <sheetFormatPr defaultRowHeight="18"/>
  <cols>
    <col min="1" max="1" width="15.9140625" style="172" customWidth="1"/>
    <col min="2" max="2" width="25.75" style="172" customWidth="1"/>
    <col min="3" max="3" width="51.58203125" style="172" customWidth="1"/>
    <col min="4" max="16384" width="8.6640625" style="172"/>
  </cols>
  <sheetData>
    <row r="1" spans="1:8" ht="44.5" customHeight="1">
      <c r="A1" s="224" t="s">
        <v>223</v>
      </c>
      <c r="B1" s="224"/>
      <c r="C1" s="224"/>
    </row>
    <row r="2" spans="1:8">
      <c r="A2" s="171"/>
      <c r="B2" s="171"/>
      <c r="C2" s="171"/>
      <c r="E2" s="181"/>
    </row>
    <row r="3" spans="1:8" ht="33" customHeight="1">
      <c r="A3" s="220"/>
      <c r="B3" s="221"/>
      <c r="C3" s="221"/>
    </row>
    <row r="4" spans="1:8" ht="22.5" customHeight="1">
      <c r="A4" s="183" t="s">
        <v>237</v>
      </c>
      <c r="B4" s="176" t="s">
        <v>233</v>
      </c>
      <c r="C4" s="184"/>
      <c r="F4"/>
      <c r="G4"/>
      <c r="H4"/>
    </row>
    <row r="5" spans="1:8" ht="22.5" customHeight="1">
      <c r="A5" s="183" t="s">
        <v>238</v>
      </c>
      <c r="B5" s="176" t="s">
        <v>239</v>
      </c>
      <c r="C5" s="184"/>
      <c r="F5"/>
      <c r="G5"/>
      <c r="H5"/>
    </row>
    <row r="6" spans="1:8" ht="22.5" customHeight="1">
      <c r="A6" s="183" t="s">
        <v>241</v>
      </c>
      <c r="B6" s="176" t="s">
        <v>234</v>
      </c>
      <c r="C6" s="184"/>
      <c r="F6"/>
      <c r="G6"/>
      <c r="H6"/>
    </row>
    <row r="7" spans="1:8" ht="31" customHeight="1">
      <c r="A7" s="183" t="s">
        <v>240</v>
      </c>
      <c r="B7" s="227" t="s">
        <v>242</v>
      </c>
      <c r="C7" s="227"/>
      <c r="F7"/>
      <c r="G7"/>
      <c r="H7"/>
    </row>
    <row r="8" spans="1:8">
      <c r="A8" s="182"/>
      <c r="B8" s="171"/>
      <c r="C8" s="171"/>
    </row>
    <row r="9" spans="1:8">
      <c r="A9" s="171"/>
      <c r="B9" s="171"/>
      <c r="C9" s="171"/>
    </row>
    <row r="10" spans="1:8" ht="32.5" customHeight="1">
      <c r="A10" s="189"/>
      <c r="B10" s="174"/>
      <c r="C10" s="174"/>
    </row>
    <row r="11" spans="1:8">
      <c r="A11" s="185" t="s">
        <v>215</v>
      </c>
      <c r="B11" s="225" t="s">
        <v>216</v>
      </c>
      <c r="C11" s="226"/>
    </row>
    <row r="12" spans="1:8" ht="29" customHeight="1">
      <c r="A12" s="186" t="s">
        <v>226</v>
      </c>
      <c r="B12" s="222" t="s">
        <v>280</v>
      </c>
      <c r="C12" s="223"/>
    </row>
    <row r="13" spans="1:8" ht="29" customHeight="1">
      <c r="A13" s="186" t="s">
        <v>224</v>
      </c>
      <c r="B13" s="222" t="s">
        <v>281</v>
      </c>
      <c r="C13" s="223"/>
    </row>
    <row r="14" spans="1:8" ht="29" customHeight="1">
      <c r="A14" s="187" t="s">
        <v>225</v>
      </c>
      <c r="B14" s="222" t="s">
        <v>348</v>
      </c>
      <c r="C14" s="223"/>
    </row>
    <row r="15" spans="1:8" ht="16.5" customHeight="1">
      <c r="A15" s="173"/>
      <c r="B15" s="173"/>
      <c r="C15" s="174"/>
    </row>
    <row r="16" spans="1:8">
      <c r="A16" s="171"/>
      <c r="B16" s="171"/>
      <c r="C16" s="171"/>
    </row>
    <row r="17" spans="1:3" ht="36" customHeight="1">
      <c r="A17" s="220"/>
      <c r="B17" s="221"/>
      <c r="C17" s="221"/>
    </row>
    <row r="18" spans="1:3">
      <c r="A18" s="185" t="s">
        <v>217</v>
      </c>
      <c r="B18" s="185" t="s">
        <v>218</v>
      </c>
      <c r="C18" s="185" t="s">
        <v>219</v>
      </c>
    </row>
    <row r="19" spans="1:3" ht="31.5" customHeight="1">
      <c r="A19" s="188" t="s">
        <v>220</v>
      </c>
      <c r="B19" s="188" t="s">
        <v>227</v>
      </c>
      <c r="C19" s="188" t="s">
        <v>236</v>
      </c>
    </row>
    <row r="20" spans="1:3" ht="26" customHeight="1">
      <c r="A20" s="188" t="s">
        <v>221</v>
      </c>
      <c r="B20" s="188" t="s">
        <v>222</v>
      </c>
      <c r="C20" s="200" t="s">
        <v>266</v>
      </c>
    </row>
    <row r="21" spans="1:3" ht="40" customHeight="1">
      <c r="A21" s="188" t="s">
        <v>228</v>
      </c>
      <c r="B21" s="200" t="s">
        <v>349</v>
      </c>
      <c r="C21" s="188" t="s">
        <v>235</v>
      </c>
    </row>
    <row r="22" spans="1:3">
      <c r="A22" s="174"/>
      <c r="B22" s="174"/>
      <c r="C22" s="174"/>
    </row>
    <row r="23" spans="1:3">
      <c r="A23" s="174"/>
      <c r="B23" s="174"/>
      <c r="C23" s="174"/>
    </row>
    <row r="24" spans="1:3">
      <c r="A24" s="220"/>
      <c r="B24" s="221"/>
      <c r="C24" s="221"/>
    </row>
    <row r="25" spans="1:3">
      <c r="A25" s="29"/>
    </row>
    <row r="26" spans="1:3">
      <c r="A26" s="29"/>
    </row>
    <row r="27" spans="1:3" ht="45.5" customHeight="1">
      <c r="A27" s="29"/>
    </row>
  </sheetData>
  <mergeCells count="9">
    <mergeCell ref="A24:C24"/>
    <mergeCell ref="B13:C13"/>
    <mergeCell ref="B14:C14"/>
    <mergeCell ref="A17:C17"/>
    <mergeCell ref="A1:C1"/>
    <mergeCell ref="A3:C3"/>
    <mergeCell ref="B11:C11"/>
    <mergeCell ref="B12:C12"/>
    <mergeCell ref="B7:C7"/>
  </mergeCells>
  <phoneticPr fontId="2"/>
  <pageMargins left="0.7" right="0.7" top="0.75" bottom="0.75" header="0.3" footer="0.3"/>
  <pageSetup paperSize="9" scale="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BCDD8-FCB9-4C02-B675-22B4FC38951E}">
  <sheetPr>
    <tabColor rgb="FFFFCCFF"/>
  </sheetPr>
  <dimension ref="A1:D29"/>
  <sheetViews>
    <sheetView view="pageBreakPreview" zoomScale="90" zoomScaleNormal="100" zoomScaleSheetLayoutView="90" workbookViewId="0">
      <selection activeCell="V17" sqref="V17"/>
    </sheetView>
  </sheetViews>
  <sheetFormatPr defaultColWidth="8.25" defaultRowHeight="13"/>
  <cols>
    <col min="1" max="1" width="2.4140625" style="36" customWidth="1"/>
    <col min="2" max="2" width="37.83203125" style="36" customWidth="1"/>
    <col min="3" max="3" width="12.25" style="36" customWidth="1"/>
    <col min="4" max="4" width="4.83203125" style="36" customWidth="1"/>
    <col min="5" max="16384" width="8.25" style="36"/>
  </cols>
  <sheetData>
    <row r="1" spans="1:4">
      <c r="A1" s="39" t="s">
        <v>166</v>
      </c>
    </row>
    <row r="3" spans="1:4" ht="18.5" customHeight="1">
      <c r="B3" s="180" t="s">
        <v>275</v>
      </c>
    </row>
    <row r="4" spans="1:4" ht="17.5" customHeight="1">
      <c r="B4" s="36" t="s">
        <v>167</v>
      </c>
    </row>
    <row r="5" spans="1:4" ht="20.5" customHeight="1">
      <c r="B5" s="29" t="s">
        <v>277</v>
      </c>
    </row>
    <row r="6" spans="1:4" ht="20.149999999999999" customHeight="1"/>
    <row r="7" spans="1:4" ht="20.149999999999999" customHeight="1">
      <c r="B7" s="70" t="s">
        <v>121</v>
      </c>
      <c r="C7" s="453" t="s">
        <v>122</v>
      </c>
      <c r="D7" s="453"/>
    </row>
    <row r="8" spans="1:4" ht="20.149999999999999" customHeight="1">
      <c r="B8" s="71" t="s">
        <v>168</v>
      </c>
      <c r="C8" s="91">
        <v>58</v>
      </c>
      <c r="D8" s="72" t="s">
        <v>77</v>
      </c>
    </row>
    <row r="9" spans="1:4" ht="20.149999999999999" customHeight="1">
      <c r="B9" s="71" t="s">
        <v>15</v>
      </c>
      <c r="C9" s="179">
        <v>58</v>
      </c>
      <c r="D9" s="72" t="s">
        <v>77</v>
      </c>
    </row>
    <row r="10" spans="1:4" ht="20.149999999999999" customHeight="1">
      <c r="B10" s="71" t="s">
        <v>16</v>
      </c>
      <c r="C10" s="179">
        <v>58</v>
      </c>
      <c r="D10" s="72" t="s">
        <v>77</v>
      </c>
    </row>
    <row r="11" spans="1:4" ht="20.149999999999999" customHeight="1">
      <c r="B11" s="71" t="s">
        <v>17</v>
      </c>
      <c r="C11" s="179">
        <v>58</v>
      </c>
      <c r="D11" s="72" t="s">
        <v>77</v>
      </c>
    </row>
    <row r="12" spans="1:4" ht="20.149999999999999" customHeight="1">
      <c r="B12" s="71" t="s">
        <v>18</v>
      </c>
      <c r="C12" s="179">
        <v>57.4</v>
      </c>
      <c r="D12" s="72" t="s">
        <v>77</v>
      </c>
    </row>
    <row r="13" spans="1:4" ht="20.149999999999999" customHeight="1">
      <c r="B13" s="73" t="s">
        <v>19</v>
      </c>
      <c r="C13" s="179">
        <v>61.7</v>
      </c>
      <c r="D13" s="72" t="s">
        <v>77</v>
      </c>
    </row>
    <row r="14" spans="1:4" ht="20.149999999999999" customHeight="1">
      <c r="B14" s="71" t="s">
        <v>20</v>
      </c>
      <c r="C14" s="179">
        <v>50</v>
      </c>
      <c r="D14" s="72" t="s">
        <v>77</v>
      </c>
    </row>
    <row r="15" spans="1:4" ht="20.149999999999999" customHeight="1">
      <c r="B15" s="71" t="s">
        <v>21</v>
      </c>
      <c r="C15" s="179">
        <v>61.3</v>
      </c>
      <c r="D15" s="72" t="s">
        <v>77</v>
      </c>
    </row>
    <row r="16" spans="1:4" ht="20.149999999999999" customHeight="1">
      <c r="B16" s="71" t="s">
        <v>22</v>
      </c>
      <c r="C16" s="179">
        <v>58.1</v>
      </c>
      <c r="D16" s="72" t="s">
        <v>77</v>
      </c>
    </row>
    <row r="17" spans="2:4" ht="20.149999999999999" customHeight="1">
      <c r="B17" s="71" t="s">
        <v>23</v>
      </c>
      <c r="C17" s="179">
        <v>52.8</v>
      </c>
      <c r="D17" s="72" t="s">
        <v>77</v>
      </c>
    </row>
    <row r="18" spans="2:4" ht="20.149999999999999" customHeight="1">
      <c r="B18" s="71" t="s">
        <v>24</v>
      </c>
      <c r="C18" s="179">
        <v>61.1</v>
      </c>
      <c r="D18" s="72" t="s">
        <v>77</v>
      </c>
    </row>
    <row r="19" spans="2:4" ht="20.149999999999999" customHeight="1">
      <c r="B19" s="71" t="s">
        <v>25</v>
      </c>
      <c r="C19" s="179">
        <v>67.900000000000006</v>
      </c>
      <c r="D19" s="72" t="s">
        <v>77</v>
      </c>
    </row>
    <row r="20" spans="2:4" ht="20.149999999999999" customHeight="1">
      <c r="B20" s="71" t="s">
        <v>26</v>
      </c>
      <c r="C20" s="179">
        <v>60.9</v>
      </c>
      <c r="D20" s="72" t="s">
        <v>77</v>
      </c>
    </row>
    <row r="21" spans="2:4" ht="20.149999999999999" customHeight="1">
      <c r="B21" s="71" t="s">
        <v>27</v>
      </c>
      <c r="C21" s="179">
        <v>52.3</v>
      </c>
      <c r="D21" s="72" t="s">
        <v>77</v>
      </c>
    </row>
    <row r="22" spans="2:4" ht="20.149999999999999" customHeight="1">
      <c r="B22" s="71" t="s">
        <v>28</v>
      </c>
      <c r="C22" s="179">
        <v>55.6</v>
      </c>
      <c r="D22" s="72" t="s">
        <v>77</v>
      </c>
    </row>
    <row r="23" spans="2:4" ht="20.149999999999999" customHeight="1">
      <c r="B23" s="71" t="s">
        <v>29</v>
      </c>
      <c r="C23" s="179">
        <v>60.7</v>
      </c>
      <c r="D23" s="72" t="s">
        <v>77</v>
      </c>
    </row>
    <row r="24" spans="2:4" ht="20.149999999999999" customHeight="1">
      <c r="B24" s="71" t="s">
        <v>30</v>
      </c>
      <c r="C24" s="179">
        <v>61</v>
      </c>
      <c r="D24" s="72" t="s">
        <v>77</v>
      </c>
    </row>
    <row r="25" spans="2:4" ht="20.149999999999999" customHeight="1">
      <c r="B25" s="71" t="s">
        <v>31</v>
      </c>
      <c r="C25" s="179">
        <v>59.6</v>
      </c>
      <c r="D25" s="72" t="s">
        <v>77</v>
      </c>
    </row>
    <row r="26" spans="2:4" ht="20.149999999999999" customHeight="1">
      <c r="B26" s="71" t="s">
        <v>32</v>
      </c>
      <c r="C26" s="179">
        <v>58.2</v>
      </c>
      <c r="D26" s="72" t="s">
        <v>77</v>
      </c>
    </row>
    <row r="27" spans="2:4" ht="20.149999999999999" customHeight="1">
      <c r="B27" s="71" t="s">
        <v>250</v>
      </c>
      <c r="C27" s="179">
        <v>58</v>
      </c>
      <c r="D27" s="72" t="s">
        <v>77</v>
      </c>
    </row>
    <row r="28" spans="2:4" ht="20.149999999999999" customHeight="1">
      <c r="B28" s="71" t="s">
        <v>33</v>
      </c>
      <c r="C28" s="179">
        <f>C8</f>
        <v>58</v>
      </c>
      <c r="D28" s="72" t="s">
        <v>77</v>
      </c>
    </row>
    <row r="29" spans="2:4" ht="20.149999999999999" customHeight="1">
      <c r="B29" s="36" t="s">
        <v>169</v>
      </c>
    </row>
  </sheetData>
  <mergeCells count="1">
    <mergeCell ref="C7:D7"/>
  </mergeCells>
  <phoneticPr fontId="2"/>
  <hyperlinks>
    <hyperlink ref="B3" r:id="rId1" xr:uid="{B2935AC0-35D2-4C7F-9FBC-167A47A72DEB}"/>
  </hyperlinks>
  <pageMargins left="0.7" right="0.7" top="0.75" bottom="0.75" header="0.3" footer="0.3"/>
  <pageSetup paperSize="9" scale="98"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A173-CC64-43F5-8736-324A7D9BD6F9}">
  <sheetPr>
    <tabColor theme="1"/>
  </sheetPr>
  <dimension ref="B2:B44"/>
  <sheetViews>
    <sheetView workbookViewId="0">
      <selection activeCell="K25" sqref="K25"/>
    </sheetView>
  </sheetViews>
  <sheetFormatPr defaultRowHeight="18"/>
  <sheetData>
    <row r="2" spans="2:2">
      <c r="B2" t="s">
        <v>15</v>
      </c>
    </row>
    <row r="3" spans="2:2">
      <c r="B3" t="s">
        <v>16</v>
      </c>
    </row>
    <row r="4" spans="2:2">
      <c r="B4" t="s">
        <v>17</v>
      </c>
    </row>
    <row r="5" spans="2:2">
      <c r="B5" t="s">
        <v>18</v>
      </c>
    </row>
    <row r="6" spans="2:2">
      <c r="B6" t="s">
        <v>19</v>
      </c>
    </row>
    <row r="7" spans="2:2">
      <c r="B7" t="s">
        <v>20</v>
      </c>
    </row>
    <row r="8" spans="2:2">
      <c r="B8" t="s">
        <v>21</v>
      </c>
    </row>
    <row r="9" spans="2:2">
      <c r="B9" t="s">
        <v>22</v>
      </c>
    </row>
    <row r="10" spans="2:2">
      <c r="B10" t="s">
        <v>23</v>
      </c>
    </row>
    <row r="11" spans="2:2">
      <c r="B11" t="s">
        <v>24</v>
      </c>
    </row>
    <row r="12" spans="2:2">
      <c r="B12" t="s">
        <v>25</v>
      </c>
    </row>
    <row r="13" spans="2:2">
      <c r="B13" t="s">
        <v>26</v>
      </c>
    </row>
    <row r="14" spans="2:2">
      <c r="B14" t="s">
        <v>27</v>
      </c>
    </row>
    <row r="15" spans="2:2">
      <c r="B15" t="s">
        <v>28</v>
      </c>
    </row>
    <row r="16" spans="2:2">
      <c r="B16" t="s">
        <v>29</v>
      </c>
    </row>
    <row r="17" spans="2:2">
      <c r="B17" t="s">
        <v>30</v>
      </c>
    </row>
    <row r="18" spans="2:2">
      <c r="B18" t="s">
        <v>31</v>
      </c>
    </row>
    <row r="19" spans="2:2">
      <c r="B19" t="s">
        <v>32</v>
      </c>
    </row>
    <row r="20" spans="2:2">
      <c r="B20" t="s">
        <v>250</v>
      </c>
    </row>
    <row r="21" spans="2:2">
      <c r="B21" t="s">
        <v>33</v>
      </c>
    </row>
    <row r="23" spans="2:2">
      <c r="B23" t="s">
        <v>14</v>
      </c>
    </row>
    <row r="25" spans="2:2">
      <c r="B25" s="36"/>
    </row>
    <row r="26" spans="2:2">
      <c r="B26" s="36"/>
    </row>
    <row r="27" spans="2:2">
      <c r="B27" s="36"/>
    </row>
    <row r="28" spans="2:2">
      <c r="B28" s="36"/>
    </row>
    <row r="29" spans="2:2">
      <c r="B29" s="157"/>
    </row>
    <row r="30" spans="2:2">
      <c r="B30" s="36"/>
    </row>
    <row r="31" spans="2:2">
      <c r="B31" s="36"/>
    </row>
    <row r="32" spans="2:2">
      <c r="B32" s="36"/>
    </row>
    <row r="33" spans="2:2">
      <c r="B33" s="36"/>
    </row>
    <row r="34" spans="2:2">
      <c r="B34" s="36"/>
    </row>
    <row r="35" spans="2:2">
      <c r="B35" s="36"/>
    </row>
    <row r="36" spans="2:2">
      <c r="B36" s="36"/>
    </row>
    <row r="37" spans="2:2">
      <c r="B37" s="36"/>
    </row>
    <row r="38" spans="2:2">
      <c r="B38" s="36"/>
    </row>
    <row r="39" spans="2:2">
      <c r="B39" s="36"/>
    </row>
    <row r="40" spans="2:2">
      <c r="B40" s="36"/>
    </row>
    <row r="41" spans="2:2">
      <c r="B41" s="36"/>
    </row>
    <row r="42" spans="2:2">
      <c r="B42" s="36"/>
    </row>
    <row r="43" spans="2:2">
      <c r="B43" s="36"/>
    </row>
    <row r="44" spans="2:2">
      <c r="B44" s="36"/>
    </row>
  </sheetData>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AB50-5BD1-48A0-BB47-48B746BAAFF0}">
  <sheetPr>
    <tabColor theme="1"/>
  </sheetPr>
  <dimension ref="A2:BG3"/>
  <sheetViews>
    <sheetView workbookViewId="0">
      <selection activeCell="AS5" sqref="AS5"/>
    </sheetView>
  </sheetViews>
  <sheetFormatPr defaultRowHeight="18"/>
  <cols>
    <col min="3" max="3" width="15.33203125" bestFit="1" customWidth="1"/>
  </cols>
  <sheetData>
    <row r="2" spans="1:59">
      <c r="A2" t="s">
        <v>296</v>
      </c>
      <c r="B2" t="s">
        <v>215</v>
      </c>
      <c r="C2" t="s">
        <v>301</v>
      </c>
      <c r="D2" t="s">
        <v>297</v>
      </c>
      <c r="E2" t="s">
        <v>302</v>
      </c>
      <c r="F2" t="s">
        <v>317</v>
      </c>
      <c r="G2" t="s">
        <v>303</v>
      </c>
      <c r="H2" t="s">
        <v>298</v>
      </c>
      <c r="I2" t="s">
        <v>299</v>
      </c>
      <c r="J2" t="s">
        <v>300</v>
      </c>
      <c r="K2" t="s">
        <v>304</v>
      </c>
      <c r="L2" t="s">
        <v>305</v>
      </c>
      <c r="M2" t="s">
        <v>306</v>
      </c>
      <c r="N2" t="s">
        <v>307</v>
      </c>
      <c r="O2" t="s">
        <v>308</v>
      </c>
      <c r="P2" t="s">
        <v>309</v>
      </c>
      <c r="Q2" t="s">
        <v>318</v>
      </c>
      <c r="R2" t="s">
        <v>310</v>
      </c>
      <c r="S2" t="s">
        <v>311</v>
      </c>
      <c r="T2" t="s">
        <v>312</v>
      </c>
      <c r="U2" t="s">
        <v>313</v>
      </c>
      <c r="V2" t="s">
        <v>314</v>
      </c>
      <c r="W2" t="s">
        <v>315</v>
      </c>
      <c r="X2" t="s">
        <v>316</v>
      </c>
      <c r="Y2" t="s">
        <v>319</v>
      </c>
      <c r="Z2" s="216" t="s">
        <v>320</v>
      </c>
      <c r="AA2" t="s">
        <v>321</v>
      </c>
      <c r="AB2">
        <v>2</v>
      </c>
      <c r="AC2" t="s">
        <v>324</v>
      </c>
      <c r="AD2" t="s">
        <v>322</v>
      </c>
      <c r="AE2" s="216" t="s">
        <v>323</v>
      </c>
      <c r="AF2">
        <v>4</v>
      </c>
      <c r="AG2" t="s">
        <v>325</v>
      </c>
      <c r="AH2" t="s">
        <v>326</v>
      </c>
      <c r="AI2" t="s">
        <v>327</v>
      </c>
      <c r="AJ2" t="s">
        <v>328</v>
      </c>
      <c r="AK2">
        <v>6</v>
      </c>
      <c r="AL2" t="s">
        <v>331</v>
      </c>
      <c r="AM2" t="s">
        <v>330</v>
      </c>
      <c r="AN2">
        <v>8</v>
      </c>
      <c r="AO2" t="s">
        <v>332</v>
      </c>
      <c r="AP2" t="s">
        <v>333</v>
      </c>
      <c r="AQ2" t="s">
        <v>329</v>
      </c>
      <c r="AR2" t="s">
        <v>334</v>
      </c>
      <c r="AS2" t="s">
        <v>335</v>
      </c>
      <c r="AT2" t="s">
        <v>336</v>
      </c>
      <c r="AU2" t="s">
        <v>337</v>
      </c>
      <c r="AV2" t="s">
        <v>338</v>
      </c>
      <c r="AW2" t="s">
        <v>339</v>
      </c>
      <c r="AX2" t="s">
        <v>340</v>
      </c>
      <c r="AY2" t="s">
        <v>341</v>
      </c>
      <c r="AZ2" t="s">
        <v>342</v>
      </c>
      <c r="BA2" t="s">
        <v>343</v>
      </c>
      <c r="BB2">
        <v>10</v>
      </c>
      <c r="BC2">
        <v>11</v>
      </c>
      <c r="BD2" t="s">
        <v>344</v>
      </c>
      <c r="BE2" t="s">
        <v>345</v>
      </c>
      <c r="BF2" t="s">
        <v>346</v>
      </c>
      <c r="BG2" t="s">
        <v>347</v>
      </c>
    </row>
    <row r="3" spans="1:59">
      <c r="C3" s="214">
        <f>申請書!O3</f>
        <v>0</v>
      </c>
      <c r="D3">
        <f>申請書!L6</f>
        <v>0</v>
      </c>
      <c r="E3">
        <f>申請書!I21</f>
        <v>0</v>
      </c>
      <c r="F3">
        <f>申請書!G22</f>
        <v>0</v>
      </c>
      <c r="H3">
        <f>申請書!G23</f>
        <v>0</v>
      </c>
      <c r="I3">
        <f>申請書!G24</f>
        <v>0</v>
      </c>
      <c r="J3">
        <f>申請書!G25</f>
        <v>0</v>
      </c>
      <c r="K3">
        <f>申請書!H30</f>
        <v>0</v>
      </c>
      <c r="L3">
        <f>申請書!H31</f>
        <v>0</v>
      </c>
      <c r="M3">
        <f>申請書!H32</f>
        <v>0</v>
      </c>
      <c r="N3">
        <f>申請書!H33</f>
        <v>0</v>
      </c>
      <c r="O3">
        <f>申請書!H34</f>
        <v>0</v>
      </c>
      <c r="P3" s="213">
        <f>申請書!G27</f>
        <v>0</v>
      </c>
      <c r="Q3" s="213">
        <f>申請書!K27</f>
        <v>0</v>
      </c>
      <c r="R3" s="213">
        <f>申請書!O27</f>
        <v>0</v>
      </c>
      <c r="S3" s="213">
        <f>申請書!G28</f>
        <v>0</v>
      </c>
      <c r="T3" s="213">
        <f>申請書!K28</f>
        <v>0</v>
      </c>
      <c r="U3" s="213">
        <f>申請書!O28</f>
        <v>0</v>
      </c>
      <c r="V3" s="213">
        <f>申請書!G29</f>
        <v>0</v>
      </c>
      <c r="W3" s="213">
        <f>申請書!K29</f>
        <v>0</v>
      </c>
      <c r="X3">
        <f>申請書!O29</f>
        <v>0</v>
      </c>
      <c r="Y3" s="215" t="e">
        <f>認定基準達成状況!E20</f>
        <v>#DIV/0!</v>
      </c>
      <c r="Z3" s="215" t="e">
        <f>認定基準達成状況!J20</f>
        <v>#DIV/0!</v>
      </c>
      <c r="AA3" t="e">
        <f>認定基準達成状況!D26</f>
        <v>#VALUE!</v>
      </c>
      <c r="AB3">
        <f>認定基準達成状況!C30</f>
        <v>0</v>
      </c>
      <c r="AC3" t="e">
        <f>認定基準達成状況!D37</f>
        <v>#DIV/0!</v>
      </c>
      <c r="AD3" t="e">
        <f>認定基準達成状況!E42</f>
        <v>#DIV/0!</v>
      </c>
      <c r="AE3" t="e">
        <f>認定基準達成状況!I42</f>
        <v>#DIV/0!</v>
      </c>
      <c r="AF3">
        <f>認定基準達成状況!C48</f>
        <v>0</v>
      </c>
      <c r="AG3">
        <f>認定基準達成状況!H54</f>
        <v>0</v>
      </c>
      <c r="AH3">
        <f>認定基準達成状況!H55</f>
        <v>0</v>
      </c>
      <c r="AI3">
        <f>認定基準達成状況!H56</f>
        <v>0</v>
      </c>
      <c r="AJ3">
        <f>認定基準達成状況!H57</f>
        <v>0</v>
      </c>
      <c r="AK3" t="str">
        <f>認定基準達成状況!F62</f>
        <v/>
      </c>
      <c r="AL3">
        <f>認定基準達成状況!B69</f>
        <v>0</v>
      </c>
      <c r="AM3" t="str">
        <f>認定基準達成状況!F73</f>
        <v/>
      </c>
      <c r="AN3" t="e">
        <f>認定基準達成状況!G78</f>
        <v>#DIV/0!</v>
      </c>
      <c r="AO3">
        <f>認定基準達成状況!A80</f>
        <v>0</v>
      </c>
      <c r="AP3" s="217">
        <f>認定基準達成状況!B86</f>
        <v>0</v>
      </c>
      <c r="AQ3" s="217">
        <f>認定基準達成状況!C86</f>
        <v>0</v>
      </c>
      <c r="AR3" s="217">
        <f>認定基準達成状況!D86</f>
        <v>0</v>
      </c>
      <c r="AS3" s="217">
        <f>認定基準達成状況!E86</f>
        <v>0</v>
      </c>
      <c r="AT3" s="217">
        <f>認定基準達成状況!F86</f>
        <v>0</v>
      </c>
      <c r="AU3" s="217">
        <f>認定基準達成状況!G86</f>
        <v>0</v>
      </c>
      <c r="AV3" s="217">
        <f>認定基準達成状況!B88</f>
        <v>0</v>
      </c>
      <c r="AW3" s="217">
        <f>認定基準達成状況!C88</f>
        <v>0</v>
      </c>
      <c r="AX3" s="217">
        <f>認定基準達成状況!D88</f>
        <v>0</v>
      </c>
      <c r="AY3" s="217">
        <f>認定基準達成状況!E88</f>
        <v>0</v>
      </c>
      <c r="AZ3" s="217">
        <f>認定基準達成状況!F88</f>
        <v>0</v>
      </c>
      <c r="BA3" s="217">
        <f>認定基準達成状況!G88</f>
        <v>0</v>
      </c>
      <c r="BB3">
        <f>認定基準達成状況!B92</f>
        <v>0</v>
      </c>
      <c r="BC3">
        <f>認定基準達成状況!D98</f>
        <v>0</v>
      </c>
      <c r="BD3">
        <f>認定基準達成状況!J103</f>
        <v>0</v>
      </c>
      <c r="BE3">
        <f>認定基準達成状況!J104</f>
        <v>0</v>
      </c>
      <c r="BF3">
        <f>認定基準達成状況!J105</f>
        <v>0</v>
      </c>
      <c r="BG3">
        <f>認定基準達成状況!J106</f>
        <v>0</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FC4B-3CB7-4AA0-AC79-FB83F8D48618}">
  <sheetPr>
    <tabColor rgb="FFFFFF00"/>
  </sheetPr>
  <dimension ref="B1:Z38"/>
  <sheetViews>
    <sheetView view="pageBreakPreview" topLeftCell="B17" zoomScale="110" zoomScaleNormal="100" zoomScaleSheetLayoutView="110" workbookViewId="0">
      <selection activeCell="G24" sqref="G24:R24"/>
    </sheetView>
  </sheetViews>
  <sheetFormatPr defaultRowHeight="20"/>
  <cols>
    <col min="1" max="1" width="3.4140625" style="191" customWidth="1"/>
    <col min="2" max="2" width="2.25" style="191" customWidth="1"/>
    <col min="3" max="3" width="3.5" style="191" customWidth="1"/>
    <col min="4" max="4" width="2.83203125" style="191" customWidth="1"/>
    <col min="5" max="5" width="3.08203125" style="191" customWidth="1"/>
    <col min="6" max="6" width="9.9140625" style="191" customWidth="1"/>
    <col min="7" max="7" width="8.58203125" style="191" customWidth="1"/>
    <col min="8" max="9" width="3.08203125" style="191" customWidth="1"/>
    <col min="10" max="10" width="8.58203125" style="191" customWidth="1"/>
    <col min="11" max="11" width="8.6640625" style="191"/>
    <col min="12" max="13" width="3.08203125" style="191" customWidth="1"/>
    <col min="14" max="14" width="8.58203125" style="191" customWidth="1"/>
    <col min="15" max="15" width="8.6640625" style="191"/>
    <col min="16" max="17" width="3.08203125" style="191" customWidth="1"/>
    <col min="18" max="18" width="8.58203125" style="191" customWidth="1"/>
    <col min="19" max="16384" width="8.6640625" style="191"/>
  </cols>
  <sheetData>
    <row r="1" spans="2:18" ht="30" customHeight="1">
      <c r="B1" s="256" t="s">
        <v>174</v>
      </c>
      <c r="C1" s="256"/>
      <c r="D1" s="256"/>
      <c r="E1" s="256"/>
      <c r="F1" s="256"/>
      <c r="G1" s="256"/>
      <c r="H1" s="256"/>
      <c r="I1" s="256"/>
      <c r="J1" s="256"/>
      <c r="K1" s="256"/>
      <c r="L1" s="256"/>
      <c r="M1" s="256"/>
      <c r="N1" s="256"/>
      <c r="O1" s="256"/>
      <c r="P1" s="256"/>
      <c r="Q1" s="256"/>
      <c r="R1" s="256"/>
    </row>
    <row r="3" spans="2:18" ht="22.5" customHeight="1">
      <c r="O3" s="261"/>
      <c r="P3" s="261"/>
      <c r="Q3" s="261"/>
      <c r="R3" s="261"/>
    </row>
    <row r="4" spans="2:18" ht="23.5" customHeight="1">
      <c r="C4" s="191" t="s">
        <v>0</v>
      </c>
    </row>
    <row r="6" spans="2:18" ht="24" customHeight="1">
      <c r="J6" s="258" t="s">
        <v>2</v>
      </c>
      <c r="K6" s="258"/>
      <c r="L6" s="257"/>
      <c r="M6" s="257"/>
      <c r="N6" s="257"/>
      <c r="O6" s="257"/>
      <c r="P6" s="257"/>
      <c r="Q6" s="257"/>
      <c r="R6" s="257"/>
    </row>
    <row r="7" spans="2:18" ht="24" customHeight="1">
      <c r="J7" s="258" t="s">
        <v>3</v>
      </c>
      <c r="K7" s="258"/>
      <c r="L7" s="257"/>
      <c r="M7" s="257"/>
      <c r="N7" s="257"/>
      <c r="O7" s="257"/>
      <c r="P7" s="257"/>
      <c r="Q7" s="257"/>
      <c r="R7" s="257"/>
    </row>
    <row r="8" spans="2:18" ht="26.5" customHeight="1"/>
    <row r="9" spans="2:18">
      <c r="B9" s="262" t="s">
        <v>210</v>
      </c>
      <c r="C9" s="262"/>
      <c r="D9" s="262"/>
      <c r="E9" s="262"/>
      <c r="F9" s="262"/>
      <c r="G9" s="262"/>
      <c r="H9" s="262"/>
      <c r="I9" s="262"/>
      <c r="J9" s="262"/>
      <c r="K9" s="262"/>
      <c r="L9" s="262"/>
      <c r="M9" s="262"/>
      <c r="N9" s="262"/>
      <c r="O9" s="262"/>
      <c r="P9" s="262"/>
      <c r="Q9" s="262"/>
      <c r="R9" s="262"/>
    </row>
    <row r="11" spans="2:18">
      <c r="B11" s="262" t="s">
        <v>13</v>
      </c>
      <c r="C11" s="262"/>
      <c r="D11" s="262"/>
      <c r="E11" s="262"/>
      <c r="F11" s="262"/>
      <c r="G11" s="262"/>
      <c r="H11" s="262"/>
      <c r="I11" s="262"/>
      <c r="J11" s="262"/>
      <c r="K11" s="262"/>
      <c r="L11" s="262"/>
      <c r="M11" s="262"/>
      <c r="N11" s="262"/>
      <c r="O11" s="262"/>
      <c r="P11" s="262"/>
      <c r="Q11" s="262"/>
      <c r="R11" s="262"/>
    </row>
    <row r="14" spans="2:18" ht="22.5">
      <c r="C14" s="8" t="s">
        <v>11</v>
      </c>
      <c r="D14" s="192"/>
      <c r="E14" s="193"/>
      <c r="F14" s="194"/>
      <c r="G14" s="1"/>
      <c r="H14" s="1"/>
      <c r="I14" s="1"/>
      <c r="J14" s="2"/>
      <c r="K14" s="2"/>
      <c r="L14" s="2"/>
      <c r="M14" s="2"/>
      <c r="N14" s="2"/>
    </row>
    <row r="15" spans="2:18" ht="25" customHeight="1">
      <c r="C15" s="263" t="b">
        <v>0</v>
      </c>
      <c r="D15" s="264"/>
      <c r="E15" s="259" t="s">
        <v>263</v>
      </c>
      <c r="F15" s="260"/>
      <c r="G15" s="260"/>
      <c r="H15" s="260"/>
      <c r="I15" s="260"/>
      <c r="J15" s="260"/>
      <c r="K15" s="169"/>
      <c r="L15" s="170"/>
      <c r="M15" s="170"/>
      <c r="N15" s="170"/>
    </row>
    <row r="16" spans="2:18" ht="25" customHeight="1">
      <c r="C16" s="263" t="b">
        <v>0</v>
      </c>
      <c r="D16" s="264"/>
      <c r="E16" s="259" t="s">
        <v>264</v>
      </c>
      <c r="F16" s="260"/>
      <c r="G16" s="260"/>
      <c r="H16" s="260"/>
      <c r="I16" s="260"/>
      <c r="J16" s="260"/>
      <c r="K16" s="169"/>
      <c r="L16" s="170"/>
      <c r="M16" s="170"/>
      <c r="N16" s="170"/>
    </row>
    <row r="17" spans="2:26" ht="25" customHeight="1">
      <c r="C17" s="263" t="b">
        <v>0</v>
      </c>
      <c r="D17" s="264"/>
      <c r="E17" s="259" t="s">
        <v>265</v>
      </c>
      <c r="F17" s="260"/>
      <c r="G17" s="260"/>
      <c r="H17" s="260"/>
      <c r="I17" s="260"/>
      <c r="J17" s="260"/>
      <c r="K17" s="169"/>
      <c r="L17" s="170"/>
      <c r="M17" s="170"/>
      <c r="N17" s="170"/>
    </row>
    <row r="18" spans="2:26">
      <c r="C18" s="3"/>
      <c r="D18" s="4"/>
      <c r="E18" s="4"/>
      <c r="F18" s="4"/>
      <c r="G18" s="4"/>
      <c r="H18" s="4"/>
      <c r="I18" s="4"/>
      <c r="J18" s="5"/>
      <c r="K18" s="6"/>
      <c r="L18" s="6"/>
      <c r="M18" s="6"/>
      <c r="N18" s="6"/>
    </row>
    <row r="19" spans="2:26" ht="22.5">
      <c r="C19" s="7" t="s">
        <v>12</v>
      </c>
      <c r="D19" s="195"/>
      <c r="E19" s="195"/>
      <c r="F19" s="195"/>
      <c r="G19" s="195"/>
      <c r="H19" s="195"/>
      <c r="I19" s="195"/>
      <c r="J19" s="195"/>
      <c r="K19" s="195"/>
      <c r="L19" s="195"/>
      <c r="M19" s="195"/>
      <c r="N19" s="195"/>
    </row>
    <row r="20" spans="2:26" ht="3.5" customHeight="1">
      <c r="C20" s="201"/>
    </row>
    <row r="21" spans="2:26" ht="25" customHeight="1">
      <c r="B21" s="201"/>
      <c r="C21" s="236" t="s">
        <v>177</v>
      </c>
      <c r="D21" s="237"/>
      <c r="E21" s="237"/>
      <c r="F21" s="237"/>
      <c r="G21" s="249" t="s">
        <v>4</v>
      </c>
      <c r="H21" s="250"/>
      <c r="I21" s="238"/>
      <c r="J21" s="239"/>
      <c r="K21" s="239"/>
      <c r="L21" s="239"/>
      <c r="M21" s="239"/>
      <c r="N21" s="239"/>
      <c r="O21" s="239"/>
      <c r="P21" s="239"/>
      <c r="Q21" s="239"/>
      <c r="R21" s="240"/>
    </row>
    <row r="22" spans="2:26" ht="25" customHeight="1">
      <c r="C22" s="237"/>
      <c r="D22" s="237"/>
      <c r="E22" s="237"/>
      <c r="F22" s="237"/>
      <c r="G22" s="253"/>
      <c r="H22" s="254"/>
      <c r="I22" s="254"/>
      <c r="J22" s="254"/>
      <c r="K22" s="254"/>
      <c r="L22" s="254"/>
      <c r="M22" s="254"/>
      <c r="N22" s="254"/>
      <c r="O22" s="254"/>
      <c r="P22" s="254"/>
      <c r="Q22" s="254"/>
      <c r="R22" s="255"/>
    </row>
    <row r="23" spans="2:26" ht="25" customHeight="1">
      <c r="C23" s="237" t="s">
        <v>254</v>
      </c>
      <c r="D23" s="237"/>
      <c r="E23" s="237"/>
      <c r="F23" s="237"/>
      <c r="G23" s="252"/>
      <c r="H23" s="239"/>
      <c r="I23" s="239"/>
      <c r="J23" s="239"/>
      <c r="K23" s="239"/>
      <c r="L23" s="239"/>
      <c r="M23" s="239"/>
      <c r="N23" s="239"/>
      <c r="O23" s="239"/>
      <c r="P23" s="239"/>
      <c r="Q23" s="239"/>
      <c r="R23" s="240"/>
    </row>
    <row r="24" spans="2:26" ht="25" customHeight="1">
      <c r="C24" s="248" t="s">
        <v>1</v>
      </c>
      <c r="D24" s="249"/>
      <c r="E24" s="249"/>
      <c r="F24" s="250"/>
      <c r="G24" s="251"/>
      <c r="H24" s="251"/>
      <c r="I24" s="251"/>
      <c r="J24" s="251"/>
      <c r="K24" s="251"/>
      <c r="L24" s="251"/>
      <c r="M24" s="251"/>
      <c r="N24" s="251"/>
      <c r="O24" s="251"/>
      <c r="P24" s="251"/>
      <c r="Q24" s="251"/>
      <c r="R24" s="251"/>
    </row>
    <row r="25" spans="2:26" ht="25" customHeight="1">
      <c r="C25" s="248" t="s">
        <v>9</v>
      </c>
      <c r="D25" s="249"/>
      <c r="E25" s="249"/>
      <c r="F25" s="250"/>
      <c r="G25" s="238"/>
      <c r="H25" s="239"/>
      <c r="I25" s="239"/>
      <c r="J25" s="239"/>
      <c r="K25" s="239"/>
      <c r="L25" s="239"/>
      <c r="M25" s="239"/>
      <c r="N25" s="239"/>
      <c r="O25" s="239"/>
      <c r="P25" s="239"/>
      <c r="Q25" s="239"/>
      <c r="R25" s="240"/>
    </row>
    <row r="26" spans="2:26" ht="25" customHeight="1">
      <c r="C26" s="268" t="s">
        <v>255</v>
      </c>
      <c r="D26" s="269"/>
      <c r="E26" s="269"/>
      <c r="F26" s="270"/>
      <c r="G26" s="247" t="s">
        <v>5</v>
      </c>
      <c r="H26" s="247"/>
      <c r="I26" s="247"/>
      <c r="J26" s="247"/>
      <c r="K26" s="247" t="s">
        <v>256</v>
      </c>
      <c r="L26" s="247"/>
      <c r="M26" s="247"/>
      <c r="N26" s="247"/>
      <c r="O26" s="247" t="s">
        <v>257</v>
      </c>
      <c r="P26" s="247"/>
      <c r="Q26" s="247"/>
      <c r="R26" s="247"/>
      <c r="S26" s="208"/>
      <c r="T26" s="209"/>
      <c r="U26" s="209"/>
      <c r="V26" s="209"/>
      <c r="W26" s="209"/>
      <c r="X26" s="209"/>
      <c r="Y26" s="209"/>
      <c r="Z26" s="209"/>
    </row>
    <row r="27" spans="2:26" ht="25" customHeight="1">
      <c r="C27" s="271"/>
      <c r="D27" s="272"/>
      <c r="E27" s="272"/>
      <c r="F27" s="273"/>
      <c r="G27" s="241">
        <f>SUM(K27,O27)</f>
        <v>0</v>
      </c>
      <c r="H27" s="242"/>
      <c r="I27" s="243"/>
      <c r="J27" s="202" t="s">
        <v>6</v>
      </c>
      <c r="K27" s="244">
        <f>SUM(K28:L29)</f>
        <v>0</v>
      </c>
      <c r="L27" s="245"/>
      <c r="M27" s="246"/>
      <c r="N27" s="202" t="s">
        <v>6</v>
      </c>
      <c r="O27" s="244">
        <f>SUM(O28:P29)</f>
        <v>0</v>
      </c>
      <c r="P27" s="245"/>
      <c r="Q27" s="246"/>
      <c r="R27" s="202" t="s">
        <v>6</v>
      </c>
      <c r="S27" s="208"/>
      <c r="T27" s="209"/>
      <c r="U27" s="209"/>
      <c r="V27" s="209"/>
      <c r="W27" s="209"/>
      <c r="X27" s="209"/>
      <c r="Y27" s="209"/>
      <c r="Z27" s="209"/>
    </row>
    <row r="28" spans="2:26" ht="25" customHeight="1">
      <c r="C28" s="274"/>
      <c r="D28" s="265" t="s">
        <v>7</v>
      </c>
      <c r="E28" s="266"/>
      <c r="F28" s="267"/>
      <c r="G28" s="244">
        <f>SUM(K28,O28)</f>
        <v>0</v>
      </c>
      <c r="H28" s="245"/>
      <c r="I28" s="246"/>
      <c r="J28" s="202" t="s">
        <v>6</v>
      </c>
      <c r="K28" s="279"/>
      <c r="L28" s="280"/>
      <c r="M28" s="281"/>
      <c r="N28" s="202" t="s">
        <v>6</v>
      </c>
      <c r="O28" s="276"/>
      <c r="P28" s="277"/>
      <c r="Q28" s="278"/>
      <c r="R28" s="202" t="s">
        <v>6</v>
      </c>
      <c r="S28" s="208"/>
      <c r="T28" s="209"/>
      <c r="U28" s="209"/>
      <c r="V28" s="209"/>
      <c r="W28" s="209"/>
      <c r="X28" s="209"/>
      <c r="Y28" s="209"/>
      <c r="Z28" s="209"/>
    </row>
    <row r="29" spans="2:26" ht="25" customHeight="1">
      <c r="C29" s="275"/>
      <c r="D29" s="265" t="s">
        <v>8</v>
      </c>
      <c r="E29" s="266"/>
      <c r="F29" s="267"/>
      <c r="G29" s="244">
        <f t="shared" ref="G29" si="0">SUM(K29,O29)</f>
        <v>0</v>
      </c>
      <c r="H29" s="245"/>
      <c r="I29" s="246"/>
      <c r="J29" s="202" t="s">
        <v>6</v>
      </c>
      <c r="K29" s="279"/>
      <c r="L29" s="280"/>
      <c r="M29" s="281"/>
      <c r="N29" s="202" t="s">
        <v>6</v>
      </c>
      <c r="O29" s="276"/>
      <c r="P29" s="277"/>
      <c r="Q29" s="278"/>
      <c r="R29" s="202" t="s">
        <v>6</v>
      </c>
      <c r="S29" s="208"/>
      <c r="T29" s="209"/>
      <c r="U29" s="209"/>
      <c r="V29" s="209"/>
      <c r="W29" s="209"/>
      <c r="X29" s="209"/>
      <c r="Y29" s="209"/>
      <c r="Z29" s="209"/>
    </row>
    <row r="30" spans="2:26" ht="25" customHeight="1">
      <c r="C30" s="228" t="s">
        <v>10</v>
      </c>
      <c r="D30" s="228"/>
      <c r="E30" s="228"/>
      <c r="F30" s="228"/>
      <c r="G30" s="202" t="s">
        <v>267</v>
      </c>
      <c r="H30" s="229"/>
      <c r="I30" s="229"/>
      <c r="J30" s="229"/>
      <c r="K30" s="229"/>
      <c r="L30" s="229"/>
      <c r="M30" s="229"/>
      <c r="N30" s="229"/>
      <c r="O30" s="229"/>
      <c r="P30" s="229"/>
      <c r="Q30" s="229"/>
      <c r="R30" s="229"/>
    </row>
    <row r="31" spans="2:26" ht="25" customHeight="1">
      <c r="C31" s="228"/>
      <c r="D31" s="228"/>
      <c r="E31" s="228"/>
      <c r="F31" s="228"/>
      <c r="G31" s="202" t="s">
        <v>268</v>
      </c>
      <c r="H31" s="229"/>
      <c r="I31" s="229"/>
      <c r="J31" s="229"/>
      <c r="K31" s="229"/>
      <c r="L31" s="229"/>
      <c r="M31" s="229"/>
      <c r="N31" s="229"/>
      <c r="O31" s="229"/>
      <c r="P31" s="229"/>
      <c r="Q31" s="229"/>
      <c r="R31" s="229"/>
    </row>
    <row r="32" spans="2:26" ht="25" customHeight="1">
      <c r="C32" s="228"/>
      <c r="D32" s="228"/>
      <c r="E32" s="228"/>
      <c r="F32" s="228"/>
      <c r="G32" s="203" t="s">
        <v>269</v>
      </c>
      <c r="H32" s="229"/>
      <c r="I32" s="229"/>
      <c r="J32" s="229"/>
      <c r="K32" s="229"/>
      <c r="L32" s="229"/>
      <c r="M32" s="229"/>
      <c r="N32" s="229"/>
      <c r="O32" s="229"/>
      <c r="P32" s="229"/>
      <c r="Q32" s="229"/>
      <c r="R32" s="229"/>
    </row>
    <row r="33" spans="3:19" ht="25" customHeight="1">
      <c r="C33" s="228"/>
      <c r="D33" s="228"/>
      <c r="E33" s="228"/>
      <c r="F33" s="228"/>
      <c r="G33" s="202" t="s">
        <v>194</v>
      </c>
      <c r="H33" s="233"/>
      <c r="I33" s="234"/>
      <c r="J33" s="234"/>
      <c r="K33" s="234"/>
      <c r="L33" s="234"/>
      <c r="M33" s="234"/>
      <c r="N33" s="234"/>
      <c r="O33" s="234"/>
      <c r="P33" s="234"/>
      <c r="Q33" s="234"/>
      <c r="R33" s="235"/>
    </row>
    <row r="34" spans="3:19" ht="25" customHeight="1">
      <c r="C34" s="228"/>
      <c r="D34" s="228"/>
      <c r="E34" s="228"/>
      <c r="F34" s="228"/>
      <c r="G34" s="204" t="s">
        <v>195</v>
      </c>
      <c r="H34" s="230"/>
      <c r="I34" s="231"/>
      <c r="J34" s="231"/>
      <c r="K34" s="231"/>
      <c r="L34" s="231"/>
      <c r="M34" s="231"/>
      <c r="N34" s="231"/>
      <c r="O34" s="231"/>
      <c r="P34" s="231"/>
      <c r="Q34" s="231"/>
      <c r="R34" s="232"/>
      <c r="S34" s="129"/>
    </row>
    <row r="38" spans="3:19">
      <c r="L38" s="196"/>
    </row>
  </sheetData>
  <mergeCells count="46">
    <mergeCell ref="D28:F28"/>
    <mergeCell ref="D29:F29"/>
    <mergeCell ref="C26:F27"/>
    <mergeCell ref="C25:F25"/>
    <mergeCell ref="G25:R25"/>
    <mergeCell ref="C28:C29"/>
    <mergeCell ref="K26:N26"/>
    <mergeCell ref="O29:Q29"/>
    <mergeCell ref="G28:I28"/>
    <mergeCell ref="G29:I29"/>
    <mergeCell ref="K28:M28"/>
    <mergeCell ref="K29:M29"/>
    <mergeCell ref="O28:Q28"/>
    <mergeCell ref="E15:J15"/>
    <mergeCell ref="E16:J16"/>
    <mergeCell ref="E17:J17"/>
    <mergeCell ref="O3:R3"/>
    <mergeCell ref="B9:R9"/>
    <mergeCell ref="B11:R11"/>
    <mergeCell ref="C15:D15"/>
    <mergeCell ref="C16:D16"/>
    <mergeCell ref="C17:D17"/>
    <mergeCell ref="B1:R1"/>
    <mergeCell ref="L6:R6"/>
    <mergeCell ref="L7:R7"/>
    <mergeCell ref="J6:K6"/>
    <mergeCell ref="J7:K7"/>
    <mergeCell ref="C21:F22"/>
    <mergeCell ref="I21:R21"/>
    <mergeCell ref="G27:I27"/>
    <mergeCell ref="K27:M27"/>
    <mergeCell ref="O27:Q27"/>
    <mergeCell ref="O26:R26"/>
    <mergeCell ref="C24:F24"/>
    <mergeCell ref="C23:F23"/>
    <mergeCell ref="G26:J26"/>
    <mergeCell ref="G21:H21"/>
    <mergeCell ref="G24:R24"/>
    <mergeCell ref="G23:R23"/>
    <mergeCell ref="G22:R22"/>
    <mergeCell ref="C30:F34"/>
    <mergeCell ref="H30:R30"/>
    <mergeCell ref="H31:R31"/>
    <mergeCell ref="H32:R32"/>
    <mergeCell ref="H34:R34"/>
    <mergeCell ref="H33:R33"/>
  </mergeCells>
  <phoneticPr fontId="2"/>
  <pageMargins left="0.7" right="0.7" top="0.75" bottom="0.75" header="0.3" footer="0.3"/>
  <pageSetup paperSize="9" scale="83" orientation="portrait" r:id="rId1"/>
  <headerFooter>
    <oddHeader>&amp;L&amp;14様式1</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E7B8174-9201-4D93-85AB-1CDA65E6602D}">
          <x14:formula1>
            <xm:f>プルダウン用!$B$2:$B$21</xm:f>
          </x14:formula1>
          <xm:sqref>G24:R24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4B94C-471D-470B-BB04-8AC6935A4547}">
  <sheetPr>
    <tabColor rgb="FFFFFF00"/>
    <pageSetUpPr fitToPage="1"/>
  </sheetPr>
  <dimension ref="A1:T108"/>
  <sheetViews>
    <sheetView view="pageBreakPreview" topLeftCell="A52" zoomScale="110" zoomScaleNormal="100" zoomScaleSheetLayoutView="110" workbookViewId="0">
      <selection activeCell="B62" sqref="B62"/>
    </sheetView>
  </sheetViews>
  <sheetFormatPr defaultRowHeight="18"/>
  <cols>
    <col min="1" max="1" width="10.58203125" style="35" customWidth="1"/>
    <col min="2" max="2" width="8" style="35" customWidth="1"/>
    <col min="3" max="4" width="7.75" style="35" customWidth="1"/>
    <col min="5" max="5" width="7.9140625" style="35" customWidth="1"/>
    <col min="6" max="6" width="8" style="35" customWidth="1"/>
    <col min="7" max="8" width="7.75" style="35" customWidth="1"/>
    <col min="9" max="9" width="9.25" style="35" customWidth="1"/>
    <col min="10" max="10" width="8.08203125" style="35" customWidth="1"/>
    <col min="11" max="11" width="6.83203125" style="35" customWidth="1"/>
    <col min="12" max="12" width="7.25" style="35" customWidth="1"/>
    <col min="13" max="13" width="10.9140625" style="35" customWidth="1"/>
  </cols>
  <sheetData>
    <row r="1" spans="1:13" ht="21.75" customHeight="1">
      <c r="A1" s="28" t="s">
        <v>62</v>
      </c>
      <c r="B1" s="29"/>
      <c r="C1" s="29"/>
      <c r="D1" s="29"/>
      <c r="E1" s="30"/>
      <c r="F1" s="29"/>
      <c r="G1" s="29"/>
      <c r="H1" s="29"/>
      <c r="I1" s="29"/>
      <c r="J1" s="29"/>
      <c r="K1" s="29"/>
      <c r="L1" s="29"/>
      <c r="M1" s="29"/>
    </row>
    <row r="2" spans="1:13" ht="21.75" customHeight="1">
      <c r="A2" s="29"/>
      <c r="B2" s="29"/>
      <c r="C2" s="29"/>
      <c r="D2" s="29"/>
      <c r="E2" s="29"/>
      <c r="F2" s="29"/>
      <c r="G2" s="29"/>
      <c r="H2" s="29"/>
      <c r="I2" s="29"/>
      <c r="J2" s="29"/>
      <c r="K2" s="29"/>
      <c r="L2" s="29"/>
      <c r="M2" s="29"/>
    </row>
    <row r="3" spans="1:13" ht="21.75" customHeight="1">
      <c r="A3" s="31" t="s">
        <v>208</v>
      </c>
      <c r="B3" s="29"/>
      <c r="C3" s="29"/>
      <c r="D3" s="29"/>
      <c r="E3" s="29"/>
      <c r="F3" s="29"/>
      <c r="G3" s="29"/>
      <c r="H3" s="29"/>
      <c r="I3" s="29"/>
      <c r="J3" s="29"/>
      <c r="K3" s="29"/>
      <c r="L3" s="29"/>
      <c r="M3" s="29"/>
    </row>
    <row r="4" spans="1:13" ht="84" customHeight="1">
      <c r="A4" s="100" t="b">
        <v>0</v>
      </c>
      <c r="B4" s="32" t="s">
        <v>63</v>
      </c>
      <c r="C4" s="288" t="s">
        <v>211</v>
      </c>
      <c r="D4" s="289"/>
      <c r="E4" s="289"/>
      <c r="F4" s="289"/>
      <c r="G4" s="289"/>
      <c r="H4" s="289"/>
      <c r="I4" s="289"/>
      <c r="J4" s="289"/>
      <c r="K4" s="290"/>
      <c r="L4" s="211"/>
      <c r="M4"/>
    </row>
    <row r="5" spans="1:13" ht="70" customHeight="1">
      <c r="A5" s="101" t="b">
        <v>0</v>
      </c>
      <c r="B5" s="32" t="s">
        <v>64</v>
      </c>
      <c r="C5" s="282" t="s">
        <v>279</v>
      </c>
      <c r="D5" s="283"/>
      <c r="E5" s="283"/>
      <c r="F5" s="283"/>
      <c r="G5" s="283"/>
      <c r="H5" s="283"/>
      <c r="I5" s="283"/>
      <c r="J5" s="283"/>
      <c r="K5" s="284"/>
      <c r="L5" s="212"/>
      <c r="M5"/>
    </row>
    <row r="6" spans="1:13" ht="50.15" customHeight="1">
      <c r="A6" s="101" t="b">
        <v>0</v>
      </c>
      <c r="B6" s="32" t="s">
        <v>65</v>
      </c>
      <c r="C6" s="282" t="s">
        <v>66</v>
      </c>
      <c r="D6" s="283"/>
      <c r="E6" s="283"/>
      <c r="F6" s="283"/>
      <c r="G6" s="283"/>
      <c r="H6" s="283"/>
      <c r="I6" s="283"/>
      <c r="J6" s="283"/>
      <c r="K6" s="284"/>
      <c r="L6" s="212"/>
      <c r="M6"/>
    </row>
    <row r="7" spans="1:13" ht="50.15" customHeight="1">
      <c r="A7" s="101" t="b">
        <v>0</v>
      </c>
      <c r="B7" s="128" t="s">
        <v>193</v>
      </c>
      <c r="C7" s="282" t="s">
        <v>206</v>
      </c>
      <c r="D7" s="283"/>
      <c r="E7" s="283"/>
      <c r="F7" s="283"/>
      <c r="G7" s="283"/>
      <c r="H7" s="283"/>
      <c r="I7" s="283"/>
      <c r="J7" s="283"/>
      <c r="K7" s="284"/>
      <c r="L7" s="212"/>
      <c r="M7"/>
    </row>
    <row r="8" spans="1:13" ht="50.15" customHeight="1">
      <c r="A8" s="101" t="b">
        <v>0</v>
      </c>
      <c r="B8" s="128" t="s">
        <v>196</v>
      </c>
      <c r="C8" s="282" t="s">
        <v>207</v>
      </c>
      <c r="D8" s="283"/>
      <c r="E8" s="283"/>
      <c r="F8" s="283"/>
      <c r="G8" s="283"/>
      <c r="H8" s="283"/>
      <c r="I8" s="283"/>
      <c r="J8" s="283"/>
      <c r="K8" s="284"/>
      <c r="L8" s="212"/>
      <c r="M8"/>
    </row>
    <row r="9" spans="1:13" ht="22" customHeight="1">
      <c r="A9" s="63"/>
      <c r="B9" s="61"/>
      <c r="C9" s="62"/>
      <c r="D9" s="62"/>
      <c r="E9" s="62"/>
      <c r="F9" s="62"/>
      <c r="G9" s="62"/>
      <c r="H9" s="62"/>
      <c r="I9" s="62"/>
      <c r="J9" s="62"/>
      <c r="K9" s="62"/>
      <c r="L9" s="33"/>
      <c r="M9"/>
    </row>
    <row r="10" spans="1:13" ht="21.5" customHeight="1">
      <c r="A10" s="311" t="s">
        <v>197</v>
      </c>
      <c r="B10" s="311"/>
      <c r="C10" s="311"/>
      <c r="D10" s="311"/>
      <c r="E10" s="311"/>
      <c r="F10" s="311"/>
      <c r="G10" s="311"/>
      <c r="H10" s="311"/>
      <c r="I10" s="311"/>
      <c r="J10" s="311"/>
      <c r="K10" s="311"/>
      <c r="L10" s="311"/>
      <c r="M10" s="29"/>
    </row>
    <row r="11" spans="1:13" ht="43.5" customHeight="1">
      <c r="A11" s="319" t="s">
        <v>67</v>
      </c>
      <c r="B11" s="320"/>
      <c r="C11" s="321"/>
      <c r="D11" s="397"/>
      <c r="E11" s="397"/>
      <c r="F11" s="397"/>
      <c r="G11" s="397"/>
      <c r="H11" s="96" t="s">
        <v>68</v>
      </c>
      <c r="I11" s="397"/>
      <c r="J11" s="397"/>
      <c r="K11" s="397"/>
      <c r="L11" s="397"/>
      <c r="M11" s="29"/>
    </row>
    <row r="12" spans="1:13" ht="21.5" customHeight="1">
      <c r="A12" s="302" t="s">
        <v>69</v>
      </c>
      <c r="B12" s="302"/>
      <c r="C12" s="302"/>
      <c r="D12" s="302"/>
      <c r="E12" s="302"/>
      <c r="F12" s="302"/>
      <c r="G12" s="302"/>
      <c r="H12" s="302"/>
      <c r="I12" s="302"/>
      <c r="J12" s="302"/>
      <c r="K12" s="302"/>
      <c r="L12" s="302"/>
    </row>
    <row r="13" spans="1:13" ht="21.5" customHeight="1">
      <c r="A13" s="34"/>
      <c r="B13" s="29"/>
      <c r="C13" s="29"/>
      <c r="D13" s="29"/>
      <c r="E13" s="29"/>
      <c r="F13" s="29"/>
      <c r="G13" s="29"/>
      <c r="H13" s="29"/>
      <c r="I13" s="29"/>
      <c r="J13" s="29"/>
      <c r="K13" s="29"/>
      <c r="L13" s="29"/>
      <c r="M13" s="29"/>
    </row>
    <row r="14" spans="1:13" ht="33" customHeight="1">
      <c r="A14" s="64" t="s">
        <v>118</v>
      </c>
      <c r="B14" s="29"/>
      <c r="C14" s="29"/>
      <c r="D14" s="29"/>
      <c r="E14" s="36"/>
      <c r="F14" s="36"/>
      <c r="G14" s="29"/>
      <c r="H14" s="29"/>
      <c r="I14" s="29"/>
      <c r="J14" s="29"/>
      <c r="K14" s="29"/>
      <c r="L14" s="29"/>
    </row>
    <row r="15" spans="1:13" ht="25.5" customHeight="1">
      <c r="A15" s="28" t="s">
        <v>119</v>
      </c>
      <c r="B15" s="29"/>
      <c r="C15" s="29"/>
      <c r="D15" s="29"/>
      <c r="E15" s="36"/>
      <c r="F15" s="36"/>
      <c r="G15" s="29"/>
      <c r="H15" s="29"/>
      <c r="I15" s="29"/>
      <c r="J15" s="29"/>
      <c r="K15" s="29"/>
      <c r="L15" s="29"/>
    </row>
    <row r="16" spans="1:13" ht="30" customHeight="1">
      <c r="A16" s="310" t="s">
        <v>124</v>
      </c>
      <c r="B16" s="310"/>
      <c r="C16" s="310"/>
      <c r="D16" s="310"/>
      <c r="E16" s="310"/>
      <c r="F16" s="310"/>
      <c r="G16" s="310"/>
      <c r="H16" s="310"/>
      <c r="I16" s="310"/>
      <c r="J16" s="310"/>
      <c r="K16" s="310"/>
      <c r="L16" s="310"/>
    </row>
    <row r="17" spans="1:20" ht="38.25" customHeight="1">
      <c r="A17" s="297" t="s">
        <v>291</v>
      </c>
      <c r="B17" s="297"/>
      <c r="C17" s="297"/>
      <c r="D17" s="297"/>
      <c r="E17" s="297"/>
      <c r="F17" s="297"/>
      <c r="G17" s="297"/>
      <c r="H17" s="297"/>
      <c r="I17" s="297"/>
      <c r="J17" s="297"/>
      <c r="K17" s="297"/>
      <c r="L17" s="297"/>
    </row>
    <row r="18" spans="1:20" ht="30" customHeight="1" thickBot="1">
      <c r="A18" s="298" t="s">
        <v>94</v>
      </c>
      <c r="B18" s="299" t="s">
        <v>95</v>
      </c>
      <c r="C18" s="300"/>
      <c r="D18" s="300"/>
      <c r="E18" s="300"/>
      <c r="F18" s="301"/>
      <c r="G18" s="299" t="s">
        <v>96</v>
      </c>
      <c r="H18" s="300"/>
      <c r="I18" s="300"/>
      <c r="J18" s="301"/>
      <c r="K18" s="303" t="s">
        <v>78</v>
      </c>
      <c r="L18" s="303"/>
      <c r="M18"/>
    </row>
    <row r="19" spans="1:20" ht="45" customHeight="1">
      <c r="A19" s="298"/>
      <c r="B19" s="42" t="s">
        <v>97</v>
      </c>
      <c r="C19" s="42" t="s">
        <v>98</v>
      </c>
      <c r="D19" s="42" t="s">
        <v>99</v>
      </c>
      <c r="E19" s="58" t="s">
        <v>100</v>
      </c>
      <c r="F19" s="199" t="s">
        <v>180</v>
      </c>
      <c r="G19" s="65" t="s">
        <v>97</v>
      </c>
      <c r="H19" s="42" t="s">
        <v>98</v>
      </c>
      <c r="I19" s="43" t="s">
        <v>99</v>
      </c>
      <c r="J19" s="69" t="s">
        <v>101</v>
      </c>
      <c r="K19" s="293"/>
      <c r="L19" s="303"/>
      <c r="M19"/>
    </row>
    <row r="20" spans="1:20" ht="30" customHeight="1">
      <c r="A20" s="47" t="s">
        <v>74</v>
      </c>
      <c r="B20" s="48"/>
      <c r="C20" s="48"/>
      <c r="D20" s="120" t="e">
        <f>ROUND(B20/C20,2)</f>
        <v>#DIV/0!</v>
      </c>
      <c r="E20" s="327" t="e">
        <f>ROUND((D20+D21+D22)/3,2)</f>
        <v>#DIV/0!</v>
      </c>
      <c r="F20" s="330" t="e">
        <f>ROUND(E20*0.8,2)</f>
        <v>#DIV/0!</v>
      </c>
      <c r="G20" s="66"/>
      <c r="H20" s="48"/>
      <c r="I20" s="123" t="e">
        <f t="shared" ref="I20:I22" si="0">ROUND(G20/H20,2)</f>
        <v>#DIV/0!</v>
      </c>
      <c r="J20" s="330" t="e">
        <f>ROUND(SUM(I20:I22)/3,2)</f>
        <v>#DIV/0!</v>
      </c>
      <c r="K20" s="323" t="str">
        <f>IFERROR(IF(J20&gt;F20,"○","×"),"×")</f>
        <v>×</v>
      </c>
      <c r="L20" s="324"/>
      <c r="M20"/>
    </row>
    <row r="21" spans="1:20" ht="30" customHeight="1">
      <c r="A21" s="49" t="s">
        <v>75</v>
      </c>
      <c r="B21" s="50"/>
      <c r="C21" s="50"/>
      <c r="D21" s="122" t="e">
        <f t="shared" ref="D21:D22" si="1">ROUND(B21/C21,2)</f>
        <v>#DIV/0!</v>
      </c>
      <c r="E21" s="328"/>
      <c r="F21" s="331"/>
      <c r="G21" s="67"/>
      <c r="H21" s="50"/>
      <c r="I21" s="124" t="e">
        <f t="shared" si="0"/>
        <v>#DIV/0!</v>
      </c>
      <c r="J21" s="331"/>
      <c r="K21" s="323"/>
      <c r="L21" s="324"/>
      <c r="M21"/>
    </row>
    <row r="22" spans="1:20" ht="30" customHeight="1" thickBot="1">
      <c r="A22" s="51" t="s">
        <v>76</v>
      </c>
      <c r="B22" s="52"/>
      <c r="C22" s="52"/>
      <c r="D22" s="121" t="e">
        <f t="shared" si="1"/>
        <v>#DIV/0!</v>
      </c>
      <c r="E22" s="329"/>
      <c r="F22" s="332"/>
      <c r="G22" s="68"/>
      <c r="H22" s="52"/>
      <c r="I22" s="125" t="e">
        <f t="shared" si="0"/>
        <v>#DIV/0!</v>
      </c>
      <c r="J22" s="332"/>
      <c r="K22" s="323"/>
      <c r="L22" s="324"/>
      <c r="M22"/>
    </row>
    <row r="23" spans="1:20" ht="11.5" customHeight="1">
      <c r="A23" s="78"/>
      <c r="B23" s="29"/>
      <c r="C23" s="29"/>
      <c r="D23" s="98"/>
      <c r="E23" s="97"/>
      <c r="F23" s="97"/>
      <c r="G23" s="29"/>
      <c r="H23" s="29"/>
      <c r="I23" s="98"/>
      <c r="J23" s="97"/>
      <c r="K23" s="99"/>
      <c r="L23" s="99"/>
      <c r="M23"/>
    </row>
    <row r="24" spans="1:20" ht="41.25" customHeight="1">
      <c r="A24" s="325" t="s">
        <v>286</v>
      </c>
      <c r="B24" s="325"/>
      <c r="C24" s="325"/>
      <c r="D24" s="325"/>
      <c r="E24" s="325"/>
      <c r="F24" s="325"/>
      <c r="G24" s="325"/>
      <c r="H24" s="325"/>
      <c r="I24" s="325"/>
      <c r="J24" s="325"/>
      <c r="K24" s="325"/>
      <c r="L24" s="297"/>
    </row>
    <row r="25" spans="1:20" ht="57.75" customHeight="1">
      <c r="A25" s="40" t="s">
        <v>81</v>
      </c>
      <c r="B25" s="53" t="s">
        <v>175</v>
      </c>
      <c r="C25" s="53" t="s">
        <v>102</v>
      </c>
      <c r="D25" s="291" t="s">
        <v>103</v>
      </c>
      <c r="E25" s="326"/>
      <c r="F25" s="299" t="s">
        <v>1</v>
      </c>
      <c r="G25" s="326"/>
      <c r="H25" s="291" t="s">
        <v>192</v>
      </c>
      <c r="I25" s="326"/>
      <c r="J25" s="303" t="s">
        <v>78</v>
      </c>
      <c r="K25" s="303"/>
      <c r="L25" s="127"/>
      <c r="M25" s="127"/>
      <c r="N25" s="127"/>
      <c r="O25" s="127"/>
      <c r="P25" s="127"/>
      <c r="Q25" s="127"/>
      <c r="R25" s="127"/>
      <c r="S25" s="127"/>
    </row>
    <row r="26" spans="1:20" ht="33.75" customHeight="1">
      <c r="A26" s="54" t="s">
        <v>74</v>
      </c>
      <c r="B26" s="126">
        <f>IFERROR(IF(申請書!G28="","",申請書!G28),"")</f>
        <v>0</v>
      </c>
      <c r="C26" s="126" t="str">
        <f>IFERROR(IF(申請書!O28="","",申請書!O28),"")</f>
        <v/>
      </c>
      <c r="D26" s="285" t="e">
        <f>ROUND(C26/B26*100,1)</f>
        <v>#VALUE!</v>
      </c>
      <c r="E26" s="286"/>
      <c r="F26" s="304" t="str">
        <f>IF(申請書!$G$24&lt;&gt;"",申請書!$G$24,"")</f>
        <v/>
      </c>
      <c r="G26" s="305"/>
      <c r="H26" s="285" t="e">
        <f>VLOOKUP($F$26,項目１①イ関係!$B$10:$C$29,2,FALSE)</f>
        <v>#N/A</v>
      </c>
      <c r="I26" s="286"/>
      <c r="J26" s="306" t="str">
        <f>IFERROR(IF(OR($D$26&gt;=$H$26,$D$26&gt;=40),"○","×"),"×")</f>
        <v>×</v>
      </c>
      <c r="K26" s="306"/>
    </row>
    <row r="27" spans="1:20" ht="13" customHeight="1">
      <c r="A27" s="78"/>
      <c r="B27" s="29"/>
      <c r="C27" s="29"/>
      <c r="D27" s="79"/>
      <c r="E27" s="80"/>
      <c r="F27" s="80"/>
      <c r="G27" s="81"/>
      <c r="H27" s="81"/>
      <c r="I27" s="80"/>
      <c r="J27" s="80"/>
      <c r="K27" s="82"/>
      <c r="L27" s="82"/>
      <c r="M27" s="77"/>
      <c r="N27" s="77"/>
      <c r="O27" s="77"/>
      <c r="P27" s="77"/>
      <c r="Q27" s="77"/>
      <c r="R27" s="77"/>
      <c r="S27" s="77"/>
      <c r="T27" s="77"/>
    </row>
    <row r="28" spans="1:20" ht="33.75" customHeight="1">
      <c r="A28" s="307" t="s">
        <v>259</v>
      </c>
      <c r="B28" s="307"/>
      <c r="C28" s="307"/>
      <c r="D28" s="307"/>
      <c r="E28" s="307"/>
      <c r="F28" s="307"/>
      <c r="G28" s="307"/>
      <c r="H28" s="307"/>
      <c r="I28" s="307"/>
      <c r="J28" s="307"/>
      <c r="K28" s="307"/>
      <c r="L28" s="307"/>
      <c r="M28" s="77"/>
      <c r="N28" s="77"/>
      <c r="O28" s="77"/>
      <c r="P28" s="77"/>
      <c r="Q28" s="77"/>
      <c r="R28" s="77"/>
      <c r="S28" s="77"/>
      <c r="T28" s="77"/>
    </row>
    <row r="29" spans="1:20" ht="37" customHeight="1">
      <c r="A29" s="291" t="s">
        <v>80</v>
      </c>
      <c r="B29" s="293"/>
      <c r="C29" s="303" t="s">
        <v>258</v>
      </c>
      <c r="D29" s="303"/>
      <c r="E29" s="303"/>
      <c r="F29" s="303"/>
      <c r="G29" s="303"/>
      <c r="H29" s="303"/>
      <c r="I29" s="303"/>
      <c r="J29" s="303"/>
      <c r="K29" s="303" t="s">
        <v>78</v>
      </c>
      <c r="L29" s="303"/>
      <c r="M29" s="381"/>
      <c r="N29" s="376"/>
      <c r="O29" s="376"/>
      <c r="P29" s="104"/>
    </row>
    <row r="30" spans="1:20" ht="64.5" customHeight="1">
      <c r="A30" s="309"/>
      <c r="B30" s="309"/>
      <c r="C30" s="333"/>
      <c r="D30" s="333"/>
      <c r="E30" s="333"/>
      <c r="F30" s="333"/>
      <c r="G30" s="333"/>
      <c r="H30" s="333"/>
      <c r="I30" s="333"/>
      <c r="J30" s="333"/>
      <c r="K30" s="306" t="str">
        <f>IF(C30&lt;&gt;"","○","×")</f>
        <v>×</v>
      </c>
      <c r="L30" s="306"/>
      <c r="M30" s="381"/>
      <c r="N30" s="376"/>
      <c r="O30" s="376"/>
      <c r="P30" s="104"/>
      <c r="Q30" s="104"/>
      <c r="R30" s="104"/>
      <c r="S30" s="104"/>
      <c r="T30" s="102"/>
    </row>
    <row r="31" spans="1:20" ht="23.5" customHeight="1">
      <c r="A31" s="308" t="str">
        <f>IF(OR(K30="○"),"★この項目については、認定基準の達成を確認できる書類をご提出ください","")</f>
        <v/>
      </c>
      <c r="B31" s="308"/>
      <c r="C31" s="308"/>
      <c r="D31" s="308"/>
      <c r="E31" s="308"/>
      <c r="F31" s="308"/>
      <c r="G31" s="308"/>
      <c r="H31" s="308"/>
      <c r="I31" s="308"/>
      <c r="J31" s="308"/>
      <c r="K31" s="308"/>
      <c r="L31" s="308"/>
      <c r="M31" s="104"/>
      <c r="N31" s="104"/>
      <c r="O31" s="104"/>
      <c r="P31" s="104"/>
      <c r="Q31" s="104"/>
      <c r="R31" s="104"/>
      <c r="S31" s="104"/>
      <c r="T31" s="102"/>
    </row>
    <row r="32" spans="1:20" ht="28" customHeight="1">
      <c r="A32" s="78"/>
      <c r="B32" s="29"/>
      <c r="C32" s="29"/>
      <c r="D32" s="79"/>
      <c r="E32" s="80"/>
      <c r="F32" s="80"/>
      <c r="G32" s="81"/>
      <c r="H32" s="81"/>
      <c r="I32" s="80"/>
      <c r="J32" s="80"/>
      <c r="K32" s="82"/>
      <c r="L32" s="82"/>
      <c r="M32" s="77"/>
      <c r="N32" s="77"/>
      <c r="O32" s="77"/>
      <c r="P32" s="77"/>
      <c r="Q32" s="77"/>
      <c r="R32" s="77"/>
      <c r="S32" s="77"/>
      <c r="T32" s="77"/>
    </row>
    <row r="33" spans="1:20" ht="25.5" customHeight="1">
      <c r="A33" s="28" t="s">
        <v>125</v>
      </c>
      <c r="B33" s="29"/>
      <c r="C33" s="29"/>
      <c r="D33" s="29"/>
      <c r="E33" s="36"/>
      <c r="F33" s="36"/>
      <c r="G33" s="29"/>
      <c r="H33" s="29"/>
      <c r="I33" s="29"/>
      <c r="J33" s="29"/>
      <c r="K33" s="29"/>
      <c r="L33" s="29"/>
    </row>
    <row r="34" spans="1:20" ht="30" customHeight="1">
      <c r="A34" s="310" t="s">
        <v>126</v>
      </c>
      <c r="B34" s="310"/>
      <c r="C34" s="310"/>
      <c r="D34" s="310"/>
      <c r="E34" s="310"/>
      <c r="F34" s="310"/>
      <c r="G34" s="310"/>
      <c r="H34" s="310"/>
      <c r="I34" s="310"/>
      <c r="J34" s="310"/>
      <c r="K34" s="310"/>
      <c r="L34" s="310"/>
      <c r="O34" s="118"/>
    </row>
    <row r="35" spans="1:20" ht="22.5" customHeight="1">
      <c r="A35" s="210" t="s">
        <v>108</v>
      </c>
      <c r="B35" s="36"/>
      <c r="C35" s="36"/>
      <c r="D35" s="36"/>
      <c r="E35" s="36"/>
      <c r="F35" s="36"/>
      <c r="G35" s="36"/>
      <c r="H35" s="36"/>
      <c r="I35" s="36"/>
      <c r="J35" s="36"/>
      <c r="K35" s="36"/>
      <c r="L35" s="36"/>
    </row>
    <row r="36" spans="1:20" ht="45" customHeight="1">
      <c r="A36" s="40" t="s">
        <v>81</v>
      </c>
      <c r="B36" s="198" t="s">
        <v>109</v>
      </c>
      <c r="C36" s="59" t="s">
        <v>110</v>
      </c>
      <c r="D36" s="291" t="s">
        <v>111</v>
      </c>
      <c r="E36" s="293"/>
      <c r="F36" s="299" t="s">
        <v>1</v>
      </c>
      <c r="G36" s="326"/>
      <c r="H36" s="291" t="s">
        <v>192</v>
      </c>
      <c r="I36" s="326"/>
      <c r="J36" s="303" t="s">
        <v>73</v>
      </c>
      <c r="K36" s="298"/>
      <c r="L36" s="29"/>
    </row>
    <row r="37" spans="1:20" ht="27" customHeight="1">
      <c r="A37" s="54" t="s">
        <v>74</v>
      </c>
      <c r="B37" s="55"/>
      <c r="C37" s="55"/>
      <c r="D37" s="285" t="e">
        <f>ROUND(B37/C37*100,1)</f>
        <v>#DIV/0!</v>
      </c>
      <c r="E37" s="286"/>
      <c r="F37" s="304" t="str">
        <f>IF(申請書!$G$24&lt;&gt;"",申請書!$G$24,"")</f>
        <v/>
      </c>
      <c r="G37" s="305"/>
      <c r="H37" s="285" t="e">
        <f>VLOOKUP(F37,項目２③ア関係!B10:C29,2,FALSE)</f>
        <v>#N/A</v>
      </c>
      <c r="I37" s="286"/>
      <c r="J37" s="334" t="str">
        <f>IFERROR(IF(D37&gt;=H37,"○","×"),"×")</f>
        <v>×</v>
      </c>
      <c r="K37" s="334"/>
      <c r="L37" s="29"/>
      <c r="M37" s="322"/>
      <c r="N37" s="322"/>
      <c r="O37" s="322"/>
      <c r="P37" s="322"/>
      <c r="Q37" s="322"/>
      <c r="R37" s="322"/>
      <c r="S37" s="322"/>
      <c r="T37" s="322"/>
    </row>
    <row r="38" spans="1:20" ht="18" customHeight="1"/>
    <row r="39" spans="1:20" ht="49.5" customHeight="1">
      <c r="A39" s="297" t="s">
        <v>287</v>
      </c>
      <c r="B39" s="297"/>
      <c r="C39" s="297"/>
      <c r="D39" s="297"/>
      <c r="E39" s="297"/>
      <c r="F39" s="297"/>
      <c r="G39" s="297"/>
      <c r="H39" s="297"/>
      <c r="I39" s="297"/>
      <c r="J39" s="297"/>
      <c r="K39" s="297"/>
      <c r="L39" s="297"/>
    </row>
    <row r="40" spans="1:20" ht="25.5" customHeight="1">
      <c r="A40" s="398" t="s">
        <v>94</v>
      </c>
      <c r="B40" s="299" t="s">
        <v>106</v>
      </c>
      <c r="C40" s="300"/>
      <c r="D40" s="300"/>
      <c r="E40" s="326"/>
      <c r="F40" s="299" t="s">
        <v>107</v>
      </c>
      <c r="G40" s="300"/>
      <c r="H40" s="300"/>
      <c r="I40" s="300"/>
      <c r="J40" s="400" t="s">
        <v>112</v>
      </c>
      <c r="K40" s="303" t="s">
        <v>78</v>
      </c>
      <c r="L40" s="303"/>
    </row>
    <row r="41" spans="1:20" ht="88.5" customHeight="1">
      <c r="A41" s="399"/>
      <c r="B41" s="53" t="s">
        <v>113</v>
      </c>
      <c r="C41" s="53" t="s">
        <v>185</v>
      </c>
      <c r="D41" s="42" t="s">
        <v>115</v>
      </c>
      <c r="E41" s="53" t="s">
        <v>116</v>
      </c>
      <c r="F41" s="53" t="s">
        <v>113</v>
      </c>
      <c r="G41" s="53" t="s">
        <v>114</v>
      </c>
      <c r="H41" s="42" t="s">
        <v>115</v>
      </c>
      <c r="I41" s="197" t="s">
        <v>117</v>
      </c>
      <c r="J41" s="401"/>
      <c r="K41" s="303"/>
      <c r="L41" s="303"/>
    </row>
    <row r="42" spans="1:20" ht="27" customHeight="1">
      <c r="A42" s="47" t="s">
        <v>74</v>
      </c>
      <c r="B42" s="48"/>
      <c r="C42" s="48"/>
      <c r="D42" s="130" t="e">
        <f>ROUND(B42/C42,3)</f>
        <v>#DIV/0!</v>
      </c>
      <c r="E42" s="313" t="e">
        <f>ROUND((D42+D43+D44)/3,3)</f>
        <v>#DIV/0!</v>
      </c>
      <c r="F42" s="48"/>
      <c r="G42" s="48"/>
      <c r="H42" s="130" t="e">
        <f>ROUND(F42/G42,3)</f>
        <v>#DIV/0!</v>
      </c>
      <c r="I42" s="316" t="e">
        <f>ROUND(SUM(H42:H44)/3,3)</f>
        <v>#DIV/0!</v>
      </c>
      <c r="J42" s="313" t="e">
        <f>E42/I42</f>
        <v>#DIV/0!</v>
      </c>
      <c r="K42" s="306" t="str">
        <f>IFERROR(IF(0.8&lt;=J42,"○","×"),"×")</f>
        <v>×</v>
      </c>
      <c r="L42" s="306"/>
    </row>
    <row r="43" spans="1:20" ht="27" customHeight="1">
      <c r="A43" s="49" t="s">
        <v>75</v>
      </c>
      <c r="B43" s="50"/>
      <c r="C43" s="50"/>
      <c r="D43" s="131" t="e">
        <f>ROUND(B43/C43,3)</f>
        <v>#DIV/0!</v>
      </c>
      <c r="E43" s="314"/>
      <c r="F43" s="50"/>
      <c r="G43" s="50"/>
      <c r="H43" s="131" t="e">
        <f>ROUND(F43/G43,3)</f>
        <v>#DIV/0!</v>
      </c>
      <c r="I43" s="317"/>
      <c r="J43" s="314"/>
      <c r="K43" s="306"/>
      <c r="L43" s="306"/>
    </row>
    <row r="44" spans="1:20" ht="27" customHeight="1">
      <c r="A44" s="51" t="s">
        <v>76</v>
      </c>
      <c r="B44" s="52"/>
      <c r="C44" s="52"/>
      <c r="D44" s="132" t="e">
        <f>ROUND(B44/C44,3)</f>
        <v>#DIV/0!</v>
      </c>
      <c r="E44" s="315"/>
      <c r="F44" s="52"/>
      <c r="G44" s="52"/>
      <c r="H44" s="132" t="e">
        <f>ROUND(F44/G44,3)</f>
        <v>#DIV/0!</v>
      </c>
      <c r="I44" s="318"/>
      <c r="J44" s="315"/>
      <c r="K44" s="306"/>
      <c r="L44" s="306"/>
    </row>
    <row r="45" spans="1:20" ht="16" customHeight="1">
      <c r="A45" s="78"/>
      <c r="B45" s="29"/>
      <c r="C45" s="29"/>
      <c r="D45" s="79"/>
      <c r="E45" s="80"/>
      <c r="F45" s="80"/>
      <c r="G45" s="81"/>
      <c r="H45" s="81"/>
      <c r="I45" s="80"/>
      <c r="J45" s="80"/>
      <c r="K45" s="82"/>
      <c r="L45" s="82"/>
      <c r="M45" s="77"/>
      <c r="N45" s="77"/>
      <c r="O45" s="77"/>
      <c r="P45" s="77"/>
      <c r="Q45" s="77"/>
      <c r="R45" s="77"/>
      <c r="S45" s="77"/>
      <c r="T45" s="77"/>
    </row>
    <row r="46" spans="1:20" ht="31" customHeight="1">
      <c r="A46" s="307" t="s">
        <v>127</v>
      </c>
      <c r="B46" s="307"/>
      <c r="C46" s="307"/>
      <c r="D46" s="307"/>
      <c r="E46" s="307"/>
      <c r="F46" s="307"/>
      <c r="G46" s="307"/>
      <c r="H46" s="307"/>
      <c r="I46" s="307"/>
      <c r="J46" s="307"/>
      <c r="K46" s="307"/>
      <c r="L46" s="307"/>
      <c r="M46" s="77"/>
      <c r="N46" s="77"/>
      <c r="O46" s="77"/>
      <c r="P46" s="77"/>
      <c r="Q46" s="77"/>
      <c r="R46" s="77"/>
      <c r="S46" s="77"/>
      <c r="T46" s="77"/>
    </row>
    <row r="47" spans="1:20" ht="37" customHeight="1">
      <c r="A47" s="291" t="s">
        <v>80</v>
      </c>
      <c r="B47" s="293"/>
      <c r="C47" s="303" t="s">
        <v>258</v>
      </c>
      <c r="D47" s="303"/>
      <c r="E47" s="303"/>
      <c r="F47" s="303"/>
      <c r="G47" s="303"/>
      <c r="H47" s="303"/>
      <c r="I47" s="303"/>
      <c r="J47" s="303"/>
      <c r="K47" s="303" t="s">
        <v>78</v>
      </c>
      <c r="L47" s="303"/>
      <c r="M47" s="381"/>
      <c r="N47" s="376"/>
      <c r="O47" s="376"/>
    </row>
    <row r="48" spans="1:20" ht="64.5" customHeight="1">
      <c r="A48" s="309"/>
      <c r="B48" s="309"/>
      <c r="C48" s="333"/>
      <c r="D48" s="333"/>
      <c r="E48" s="333"/>
      <c r="F48" s="333"/>
      <c r="G48" s="333"/>
      <c r="H48" s="333"/>
      <c r="I48" s="333"/>
      <c r="J48" s="333"/>
      <c r="K48" s="306" t="str">
        <f>IF(C48&lt;&gt;"","○","×")</f>
        <v>×</v>
      </c>
      <c r="L48" s="306"/>
      <c r="M48" s="381"/>
      <c r="N48" s="376"/>
      <c r="O48" s="376"/>
      <c r="P48" s="104"/>
      <c r="Q48" s="102"/>
      <c r="R48" s="102"/>
      <c r="S48" s="102"/>
      <c r="T48" s="102"/>
    </row>
    <row r="49" spans="1:20" ht="23.5" customHeight="1">
      <c r="A49" s="308" t="str">
        <f>IF(OR(K48="○"),"★この項目については、認定基準の達成を確認できる書類をご提出ください","")</f>
        <v/>
      </c>
      <c r="B49" s="308"/>
      <c r="C49" s="308"/>
      <c r="D49" s="308"/>
      <c r="E49" s="308"/>
      <c r="F49" s="308"/>
      <c r="G49" s="308"/>
      <c r="H49" s="308"/>
      <c r="I49" s="308"/>
      <c r="J49" s="308"/>
      <c r="K49" s="308"/>
      <c r="L49" s="308"/>
      <c r="M49" s="104"/>
      <c r="N49" s="104"/>
      <c r="O49" s="104"/>
      <c r="P49" s="104"/>
      <c r="Q49" s="104"/>
      <c r="R49" s="104"/>
      <c r="S49" s="104"/>
      <c r="T49" s="102"/>
    </row>
    <row r="50" spans="1:20" ht="33.5" customHeight="1">
      <c r="A50" s="78"/>
      <c r="B50" s="29"/>
      <c r="C50" s="29"/>
      <c r="D50" s="79"/>
      <c r="E50" s="80"/>
      <c r="F50" s="80"/>
      <c r="G50" s="81"/>
      <c r="H50" s="81"/>
      <c r="I50" s="80"/>
      <c r="J50" s="80"/>
      <c r="K50" s="82"/>
      <c r="L50" s="82"/>
      <c r="M50" s="77"/>
      <c r="N50" s="77"/>
      <c r="O50" s="77"/>
      <c r="P50" s="77"/>
      <c r="Q50" s="77"/>
      <c r="R50" s="77"/>
      <c r="S50" s="77"/>
      <c r="T50" s="77"/>
    </row>
    <row r="51" spans="1:20" ht="25.5" customHeight="1">
      <c r="A51" s="28" t="s">
        <v>128</v>
      </c>
      <c r="B51" s="29"/>
      <c r="C51" s="29"/>
      <c r="D51" s="29"/>
      <c r="E51" s="36"/>
      <c r="F51" s="36"/>
      <c r="G51" s="29"/>
      <c r="H51" s="29"/>
      <c r="I51" s="29"/>
      <c r="J51" s="29"/>
      <c r="K51" s="29"/>
      <c r="L51" s="29"/>
    </row>
    <row r="52" spans="1:20" ht="30" customHeight="1">
      <c r="A52" s="396" t="s">
        <v>176</v>
      </c>
      <c r="B52" s="396"/>
      <c r="C52" s="396"/>
      <c r="D52" s="396"/>
      <c r="E52" s="396"/>
      <c r="F52" s="396"/>
      <c r="G52" s="396"/>
      <c r="H52" s="396"/>
      <c r="I52" s="396"/>
      <c r="J52" s="396"/>
      <c r="K52" s="396"/>
      <c r="L52" s="396"/>
    </row>
    <row r="53" spans="1:20" ht="34.5" customHeight="1">
      <c r="A53" s="299" t="s">
        <v>79</v>
      </c>
      <c r="B53" s="300"/>
      <c r="C53" s="300"/>
      <c r="D53" s="300"/>
      <c r="E53" s="300"/>
      <c r="F53" s="300"/>
      <c r="G53" s="326"/>
      <c r="H53" s="291" t="s">
        <v>61</v>
      </c>
      <c r="I53" s="292"/>
      <c r="J53" s="293"/>
      <c r="K53" s="303" t="s">
        <v>78</v>
      </c>
      <c r="L53" s="303"/>
      <c r="M53" s="37"/>
    </row>
    <row r="54" spans="1:20" ht="35.15" customHeight="1">
      <c r="A54" s="338" t="s">
        <v>131</v>
      </c>
      <c r="B54" s="339"/>
      <c r="C54" s="339"/>
      <c r="D54" s="339"/>
      <c r="E54" s="339"/>
      <c r="F54" s="339"/>
      <c r="G54" s="340"/>
      <c r="H54" s="344"/>
      <c r="I54" s="345"/>
      <c r="J54" s="168" t="s">
        <v>179</v>
      </c>
      <c r="K54" s="405" t="str">
        <f>IF(COUNTIF(H54:H57,"&gt;=1")&gt;0,"○","×")</f>
        <v>×</v>
      </c>
      <c r="L54" s="406"/>
      <c r="M54" s="218"/>
      <c r="N54" s="104"/>
      <c r="O54" s="104"/>
      <c r="P54" s="103"/>
    </row>
    <row r="55" spans="1:20" ht="35.15" customHeight="1">
      <c r="A55" s="341" t="s">
        <v>129</v>
      </c>
      <c r="B55" s="342"/>
      <c r="C55" s="342"/>
      <c r="D55" s="342"/>
      <c r="E55" s="342"/>
      <c r="F55" s="342"/>
      <c r="G55" s="343"/>
      <c r="H55" s="344"/>
      <c r="I55" s="345"/>
      <c r="J55" s="168" t="s">
        <v>179</v>
      </c>
      <c r="K55" s="407"/>
      <c r="L55" s="408"/>
      <c r="M55" s="218"/>
      <c r="N55" s="104"/>
      <c r="O55" s="104"/>
      <c r="P55" s="103"/>
    </row>
    <row r="56" spans="1:20" ht="35.15" customHeight="1">
      <c r="A56" s="338" t="s">
        <v>130</v>
      </c>
      <c r="B56" s="339"/>
      <c r="C56" s="339"/>
      <c r="D56" s="339"/>
      <c r="E56" s="339"/>
      <c r="F56" s="339"/>
      <c r="G56" s="340"/>
      <c r="H56" s="344"/>
      <c r="I56" s="345"/>
      <c r="J56" s="168" t="s">
        <v>179</v>
      </c>
      <c r="K56" s="407"/>
      <c r="L56" s="408"/>
      <c r="M56" s="218"/>
      <c r="N56" s="104"/>
      <c r="O56" s="104"/>
    </row>
    <row r="57" spans="1:20" ht="35.15" customHeight="1">
      <c r="A57" s="338" t="s">
        <v>132</v>
      </c>
      <c r="B57" s="339"/>
      <c r="C57" s="339"/>
      <c r="D57" s="339"/>
      <c r="E57" s="339"/>
      <c r="F57" s="339"/>
      <c r="G57" s="340"/>
      <c r="H57" s="344"/>
      <c r="I57" s="345"/>
      <c r="J57" s="168" t="s">
        <v>179</v>
      </c>
      <c r="K57" s="409"/>
      <c r="L57" s="410"/>
      <c r="M57" s="218"/>
      <c r="N57" s="104"/>
      <c r="O57" s="104"/>
    </row>
    <row r="58" spans="1:20" ht="33.75" customHeight="1">
      <c r="A58" s="78"/>
      <c r="B58" s="29"/>
      <c r="C58" s="29"/>
      <c r="D58" s="79"/>
      <c r="E58" s="80"/>
      <c r="F58" s="80"/>
      <c r="G58" s="81"/>
      <c r="H58" s="81"/>
      <c r="I58" s="80"/>
      <c r="J58" s="80"/>
      <c r="K58" s="82"/>
      <c r="L58" s="82"/>
      <c r="M58" s="77"/>
      <c r="N58" s="93"/>
      <c r="O58" s="93"/>
      <c r="P58" s="93"/>
      <c r="Q58" s="93"/>
      <c r="S58" s="77"/>
      <c r="T58" s="77"/>
    </row>
    <row r="59" spans="1:20" ht="25.5" customHeight="1">
      <c r="A59" s="28" t="s">
        <v>133</v>
      </c>
      <c r="B59" s="29"/>
      <c r="C59" s="29"/>
      <c r="D59" s="29"/>
      <c r="E59" s="36"/>
      <c r="F59" s="36"/>
      <c r="G59" s="29"/>
      <c r="H59" s="29"/>
      <c r="I59" s="29"/>
      <c r="J59" s="29"/>
      <c r="K59" s="29"/>
      <c r="L59" s="29"/>
      <c r="N59" s="94"/>
      <c r="O59" s="94"/>
      <c r="P59" s="95"/>
      <c r="Q59" s="94"/>
    </row>
    <row r="60" spans="1:20" ht="49.5" customHeight="1">
      <c r="A60" s="297" t="s">
        <v>290</v>
      </c>
      <c r="B60" s="396"/>
      <c r="C60" s="396"/>
      <c r="D60" s="396"/>
      <c r="E60" s="396"/>
      <c r="F60" s="396"/>
      <c r="G60" s="396"/>
      <c r="H60" s="396"/>
      <c r="I60" s="396"/>
      <c r="J60" s="396"/>
      <c r="K60" s="396"/>
      <c r="L60" s="396"/>
    </row>
    <row r="61" spans="1:20" ht="30" customHeight="1">
      <c r="A61" s="40" t="s">
        <v>94</v>
      </c>
      <c r="B61" s="291" t="s">
        <v>284</v>
      </c>
      <c r="C61" s="292"/>
      <c r="D61" s="291" t="s">
        <v>285</v>
      </c>
      <c r="E61" s="293"/>
      <c r="F61" s="294" t="s">
        <v>170</v>
      </c>
      <c r="G61" s="295"/>
      <c r="H61" s="296"/>
      <c r="I61" s="53" t="s">
        <v>189</v>
      </c>
      <c r="J61" s="293" t="s">
        <v>78</v>
      </c>
      <c r="K61" s="303"/>
      <c r="L61"/>
      <c r="M61"/>
    </row>
    <row r="62" spans="1:20" ht="30" customHeight="1">
      <c r="A62" s="54" t="s">
        <v>74</v>
      </c>
      <c r="B62" s="55"/>
      <c r="C62" s="168" t="s">
        <v>188</v>
      </c>
      <c r="D62" s="55"/>
      <c r="E62" s="168" t="s">
        <v>188</v>
      </c>
      <c r="F62" s="402" t="str">
        <f>IFERROR(B62/D62,"")</f>
        <v/>
      </c>
      <c r="G62" s="403"/>
      <c r="H62" s="404"/>
      <c r="I62" s="134">
        <f>項目４⑥関係!D7</f>
        <v>0.76600000000000001</v>
      </c>
      <c r="J62" s="323" t="str">
        <f>IFERROR(IF(D62&lt;&gt;"",IF(AND(F62&lt;&gt;"",I62&lt;&gt;"",F62&gt;=I62),"○","×"),IF(AND(F62&lt;&gt;"",I62&lt;&gt;"",F62&gt;=I62),"○",IF(AND(B62&lt;&gt;"",#REF!&lt;&gt;"",B62&gt;=#REF!),"○","×"))),"×")</f>
        <v>×</v>
      </c>
      <c r="K62" s="350" t="str">
        <f>IFERROR(IF(#REF!/I62&gt;=0.75,"全国平均以上","全国平均未満"),"")</f>
        <v/>
      </c>
      <c r="L62" s="219"/>
      <c r="M62"/>
    </row>
    <row r="63" spans="1:20" ht="26" customHeight="1">
      <c r="A63" s="335"/>
      <c r="B63" s="336"/>
      <c r="C63" s="336"/>
      <c r="D63" s="336"/>
      <c r="E63" s="336"/>
      <c r="F63" s="336"/>
      <c r="G63" s="336"/>
      <c r="H63" s="336"/>
      <c r="I63" s="336"/>
      <c r="J63" s="336"/>
      <c r="K63" s="336"/>
      <c r="L63" s="337"/>
      <c r="M63" s="77"/>
      <c r="N63" s="77"/>
      <c r="O63" s="77"/>
      <c r="P63" s="77"/>
      <c r="Q63" s="77"/>
      <c r="R63" s="77"/>
      <c r="S63" s="77"/>
      <c r="T63" s="77"/>
    </row>
    <row r="64" spans="1:20" ht="33.75" customHeight="1">
      <c r="A64" s="83" t="s">
        <v>134</v>
      </c>
      <c r="B64" s="29"/>
      <c r="C64" s="29"/>
      <c r="D64" s="79"/>
      <c r="E64" s="80"/>
      <c r="F64" s="80"/>
      <c r="G64" s="81"/>
      <c r="H64" s="81"/>
      <c r="I64" s="80"/>
      <c r="J64" s="80"/>
      <c r="K64" s="82"/>
      <c r="L64" s="82"/>
      <c r="M64" s="77"/>
      <c r="N64" s="77"/>
      <c r="O64" s="77"/>
      <c r="P64" s="77"/>
      <c r="Q64" s="77"/>
      <c r="R64" s="77"/>
      <c r="S64" s="77"/>
      <c r="T64" s="77"/>
    </row>
    <row r="65" spans="1:20" ht="28.5" customHeight="1">
      <c r="A65" s="28" t="s">
        <v>135</v>
      </c>
      <c r="B65" s="29"/>
      <c r="C65" s="29"/>
      <c r="D65" s="29"/>
      <c r="E65" s="36"/>
      <c r="F65" s="36"/>
      <c r="G65" s="29"/>
      <c r="H65" s="29"/>
      <c r="I65" s="29"/>
      <c r="J65" s="29"/>
      <c r="K65" s="29"/>
      <c r="L65" s="29"/>
    </row>
    <row r="66" spans="1:20" ht="28.5" customHeight="1">
      <c r="A66" s="310" t="s">
        <v>251</v>
      </c>
      <c r="B66" s="310"/>
      <c r="C66" s="310"/>
      <c r="D66" s="310"/>
      <c r="E66" s="310"/>
      <c r="F66" s="310"/>
      <c r="G66" s="310"/>
      <c r="H66" s="310"/>
      <c r="I66" s="310"/>
      <c r="J66" s="310"/>
      <c r="K66" s="310"/>
      <c r="L66" s="310"/>
    </row>
    <row r="67" spans="1:20" ht="22.5" customHeight="1">
      <c r="A67" s="297" t="s">
        <v>212</v>
      </c>
      <c r="B67" s="353"/>
      <c r="C67" s="353"/>
      <c r="D67" s="353"/>
      <c r="E67" s="353"/>
      <c r="F67" s="353"/>
      <c r="G67" s="353"/>
      <c r="H67" s="353"/>
      <c r="I67" s="353"/>
      <c r="J67" s="353"/>
      <c r="K67" s="353"/>
      <c r="L67" s="353"/>
      <c r="M67" s="29"/>
      <c r="N67" s="36"/>
      <c r="O67" s="36"/>
      <c r="P67" s="36"/>
      <c r="Q67" s="36"/>
      <c r="R67" s="36"/>
      <c r="S67" s="36"/>
      <c r="T67" s="36"/>
    </row>
    <row r="68" spans="1:20" ht="44.25" customHeight="1">
      <c r="A68" s="56" t="s">
        <v>70</v>
      </c>
      <c r="B68" s="291" t="s">
        <v>105</v>
      </c>
      <c r="C68" s="293"/>
      <c r="D68" s="299" t="s">
        <v>1</v>
      </c>
      <c r="E68" s="326"/>
      <c r="F68" s="299" t="s">
        <v>104</v>
      </c>
      <c r="G68" s="326"/>
      <c r="H68" s="303" t="s">
        <v>73</v>
      </c>
      <c r="I68" s="303"/>
      <c r="J68" s="57"/>
      <c r="K68" s="57"/>
      <c r="L68" s="29"/>
      <c r="M68" s="29"/>
      <c r="N68" s="36"/>
      <c r="O68" s="36"/>
      <c r="P68" s="36"/>
      <c r="Q68" s="36"/>
      <c r="R68" s="36"/>
      <c r="S68" s="36"/>
      <c r="T68" s="36"/>
    </row>
    <row r="69" spans="1:20" ht="39" customHeight="1">
      <c r="A69" s="54" t="s">
        <v>74</v>
      </c>
      <c r="B69" s="92"/>
      <c r="C69" s="167" t="s">
        <v>165</v>
      </c>
      <c r="D69" s="304" t="str">
        <f>IF(申請書!$G$24&lt;&gt;"",申請書!$G$24,"")</f>
        <v/>
      </c>
      <c r="E69" s="305"/>
      <c r="F69" s="90" t="e">
        <f>VLOOKUP(D69,項目５⑦関係!B10:C29,2,FALSE)</f>
        <v>#N/A</v>
      </c>
      <c r="G69" s="89" t="s">
        <v>165</v>
      </c>
      <c r="H69" s="347" t="str">
        <f>IFERROR(IF(AND(B69&gt;=F69,B69&gt;0),"○","×"),"×")</f>
        <v>×</v>
      </c>
      <c r="I69" s="347"/>
      <c r="J69" s="57"/>
      <c r="K69" s="57"/>
      <c r="L69" s="29"/>
      <c r="M69" s="127"/>
      <c r="N69" s="127"/>
      <c r="O69" s="127"/>
      <c r="P69" s="127"/>
      <c r="Q69" s="127"/>
      <c r="R69" s="127"/>
      <c r="S69" s="127"/>
      <c r="T69" s="127"/>
    </row>
    <row r="70" spans="1:20" ht="20" customHeight="1">
      <c r="A70" s="78"/>
      <c r="B70" s="36"/>
      <c r="C70" s="161"/>
      <c r="D70" s="81"/>
      <c r="E70" s="81"/>
      <c r="F70" s="98"/>
      <c r="G70" s="162"/>
      <c r="H70" s="87"/>
      <c r="I70" s="87"/>
      <c r="J70" s="57"/>
      <c r="K70" s="57"/>
      <c r="L70" s="29"/>
      <c r="M70" s="127"/>
      <c r="N70" s="127"/>
      <c r="O70" s="127"/>
      <c r="P70" s="127"/>
      <c r="Q70" s="127"/>
      <c r="R70" s="127"/>
      <c r="S70" s="127"/>
      <c r="T70" s="127"/>
    </row>
    <row r="71" spans="1:20" ht="31" customHeight="1">
      <c r="A71" s="297" t="s">
        <v>289</v>
      </c>
      <c r="B71" s="353"/>
      <c r="C71" s="353"/>
      <c r="D71" s="353"/>
      <c r="E71" s="353"/>
      <c r="F71" s="353"/>
      <c r="G71" s="353"/>
      <c r="H71" s="353"/>
      <c r="I71" s="353"/>
      <c r="J71" s="353"/>
      <c r="K71" s="353"/>
      <c r="L71" s="353"/>
      <c r="M71" s="127"/>
      <c r="N71" s="127"/>
      <c r="O71" s="127"/>
      <c r="P71" s="127"/>
      <c r="Q71" s="127"/>
      <c r="R71" s="127"/>
      <c r="S71" s="127"/>
      <c r="T71" s="127"/>
    </row>
    <row r="72" spans="1:20" ht="44" customHeight="1">
      <c r="A72" s="56" t="s">
        <v>70</v>
      </c>
      <c r="B72" s="291" t="s">
        <v>105</v>
      </c>
      <c r="C72" s="293"/>
      <c r="D72" s="291" t="s">
        <v>209</v>
      </c>
      <c r="E72" s="293"/>
      <c r="F72" s="303" t="s">
        <v>283</v>
      </c>
      <c r="G72" s="298"/>
      <c r="H72" s="303" t="s">
        <v>73</v>
      </c>
      <c r="I72" s="303"/>
      <c r="J72" s="127"/>
      <c r="K72" s="127"/>
      <c r="L72" s="127"/>
      <c r="M72" s="127"/>
      <c r="N72" s="127"/>
      <c r="O72" s="127"/>
      <c r="P72" s="127"/>
    </row>
    <row r="73" spans="1:20" ht="39" customHeight="1">
      <c r="A73" s="54" t="s">
        <v>74</v>
      </c>
      <c r="B73" s="92"/>
      <c r="C73" s="167" t="s">
        <v>165</v>
      </c>
      <c r="D73" s="92"/>
      <c r="E73" s="167" t="s">
        <v>165</v>
      </c>
      <c r="F73" s="354" t="str">
        <f>IFERROR(B73/D73,"")</f>
        <v/>
      </c>
      <c r="G73" s="355"/>
      <c r="H73" s="347" t="str">
        <f>IFERROR(IF(AND(F73&lt;&gt;"",F73&gt;=0.7),"○","×"),"×")</f>
        <v>×</v>
      </c>
      <c r="I73" s="347"/>
      <c r="J73" s="127"/>
      <c r="K73" s="127"/>
      <c r="L73" s="127"/>
      <c r="M73" s="127"/>
      <c r="N73" s="127"/>
      <c r="O73" s="127"/>
      <c r="P73" s="127"/>
    </row>
    <row r="74" spans="1:20" ht="24" customHeight="1">
      <c r="A74" s="78"/>
      <c r="B74" s="85"/>
      <c r="C74" s="85"/>
      <c r="D74" s="60"/>
      <c r="E74" s="60"/>
      <c r="F74" s="86"/>
      <c r="G74" s="86"/>
      <c r="H74" s="87"/>
      <c r="I74" s="87"/>
      <c r="J74" s="57"/>
      <c r="K74" s="57"/>
      <c r="L74" s="29"/>
      <c r="M74" s="77"/>
      <c r="N74" s="77"/>
      <c r="O74" s="77"/>
      <c r="P74" s="77"/>
      <c r="Q74" s="77"/>
      <c r="R74" s="77"/>
      <c r="S74" s="77"/>
      <c r="T74" s="77"/>
    </row>
    <row r="75" spans="1:20" ht="26.5" customHeight="1">
      <c r="A75" s="84" t="s">
        <v>136</v>
      </c>
      <c r="B75" s="29"/>
      <c r="C75" s="29"/>
      <c r="D75" s="79"/>
      <c r="E75" s="80"/>
      <c r="F75" s="80"/>
      <c r="G75" s="81"/>
      <c r="H75" s="81"/>
      <c r="I75" s="80"/>
      <c r="J75" s="80"/>
      <c r="K75" s="82"/>
      <c r="L75" s="82"/>
      <c r="M75" s="77"/>
      <c r="N75" s="77"/>
      <c r="O75" s="77"/>
      <c r="P75" s="77"/>
      <c r="Q75" s="77"/>
      <c r="R75" s="77"/>
      <c r="S75" s="77"/>
      <c r="T75" s="77"/>
    </row>
    <row r="76" spans="1:20" ht="38" customHeight="1">
      <c r="A76" s="376" t="s">
        <v>198</v>
      </c>
      <c r="B76" s="376"/>
      <c r="C76" s="376"/>
      <c r="D76" s="376"/>
      <c r="E76" s="376"/>
      <c r="F76" s="376"/>
      <c r="G76" s="376"/>
      <c r="H76" s="376"/>
      <c r="I76" s="376"/>
      <c r="J76" s="376"/>
      <c r="K76" s="376"/>
      <c r="L76" s="376"/>
    </row>
    <row r="77" spans="1:20" ht="44.25" customHeight="1">
      <c r="A77" s="359" t="s">
        <v>70</v>
      </c>
      <c r="B77" s="359"/>
      <c r="C77" s="360" t="s">
        <v>71</v>
      </c>
      <c r="D77" s="361"/>
      <c r="E77" s="393" t="s">
        <v>72</v>
      </c>
      <c r="F77" s="295"/>
      <c r="G77" s="394" t="s">
        <v>186</v>
      </c>
      <c r="H77" s="395"/>
      <c r="I77" s="395"/>
      <c r="J77" s="291" t="s">
        <v>73</v>
      </c>
      <c r="K77" s="293"/>
      <c r="L77" s="29"/>
    </row>
    <row r="78" spans="1:20" ht="27" customHeight="1">
      <c r="A78" s="350" t="s">
        <v>74</v>
      </c>
      <c r="B78" s="323"/>
      <c r="C78" s="351"/>
      <c r="D78" s="352"/>
      <c r="E78" s="351"/>
      <c r="F78" s="352"/>
      <c r="G78" s="285" t="e">
        <f>ROUNDDOWN(E78/C78*100,0)</f>
        <v>#DIV/0!</v>
      </c>
      <c r="H78" s="287"/>
      <c r="I78" s="286"/>
      <c r="J78" s="357" t="str">
        <f>IFERROR(IF(A80&lt;&gt;"","△",IF(G78&gt;=30,"○","×")),"×")</f>
        <v>×</v>
      </c>
      <c r="K78" s="358"/>
      <c r="L78" s="29"/>
      <c r="M78"/>
      <c r="O78" s="346"/>
      <c r="P78" s="346"/>
    </row>
    <row r="79" spans="1:20" ht="27" customHeight="1">
      <c r="A79" s="298" t="s">
        <v>191</v>
      </c>
      <c r="B79" s="298"/>
      <c r="C79" s="298"/>
      <c r="D79" s="298"/>
      <c r="E79" s="298"/>
      <c r="F79" s="298"/>
      <c r="G79" s="298"/>
      <c r="H79" s="298"/>
      <c r="I79" s="298"/>
      <c r="J79" s="298"/>
      <c r="K79" s="298"/>
      <c r="L79" s="29"/>
      <c r="N79" s="105"/>
      <c r="O79" s="105"/>
    </row>
    <row r="80" spans="1:20" ht="46.5" customHeight="1">
      <c r="A80" s="391"/>
      <c r="B80" s="391"/>
      <c r="C80" s="391"/>
      <c r="D80" s="391"/>
      <c r="E80" s="391"/>
      <c r="F80" s="391"/>
      <c r="G80" s="391"/>
      <c r="H80" s="391"/>
      <c r="I80" s="391"/>
      <c r="J80" s="391"/>
      <c r="K80" s="392"/>
      <c r="L80" s="41"/>
      <c r="M80" s="356"/>
      <c r="N80" s="356"/>
      <c r="O80" s="356"/>
    </row>
    <row r="81" spans="1:20" ht="23.5" customHeight="1">
      <c r="A81" s="308" t="str">
        <f>IF(OR(J78="△"),"★この項目については、認定基準の達成を確認できる書類をご提出ください","")</f>
        <v/>
      </c>
      <c r="B81" s="308"/>
      <c r="C81" s="308"/>
      <c r="D81" s="308"/>
      <c r="E81" s="308"/>
      <c r="F81" s="308"/>
      <c r="G81" s="308"/>
      <c r="H81" s="308"/>
      <c r="I81" s="308"/>
      <c r="J81" s="308"/>
      <c r="K81" s="308"/>
      <c r="L81" s="312"/>
      <c r="M81" s="104"/>
      <c r="N81" s="104"/>
      <c r="O81" s="104"/>
      <c r="P81" s="104"/>
      <c r="Q81" s="104"/>
      <c r="R81" s="104"/>
      <c r="S81" s="104"/>
      <c r="T81" s="102"/>
    </row>
    <row r="82" spans="1:20" ht="19" customHeight="1">
      <c r="A82" s="78"/>
      <c r="B82" s="29"/>
      <c r="C82" s="29"/>
      <c r="D82" s="79"/>
      <c r="E82" s="80"/>
      <c r="F82" s="80"/>
      <c r="G82" s="81"/>
      <c r="H82" s="81"/>
      <c r="I82" s="80"/>
      <c r="J82" s="80"/>
      <c r="K82" s="82"/>
      <c r="L82" s="82"/>
      <c r="M82" s="77"/>
      <c r="N82" s="77"/>
      <c r="O82" s="77"/>
      <c r="P82" s="77"/>
      <c r="Q82" s="77"/>
      <c r="R82" s="77"/>
      <c r="S82" s="77"/>
      <c r="T82" s="77"/>
    </row>
    <row r="83" spans="1:20" ht="37.5" customHeight="1">
      <c r="A83" s="307" t="s">
        <v>288</v>
      </c>
      <c r="B83" s="307"/>
      <c r="C83" s="307"/>
      <c r="D83" s="307"/>
      <c r="E83" s="307"/>
      <c r="F83" s="307"/>
      <c r="G83" s="307"/>
      <c r="H83" s="307"/>
      <c r="I83" s="307"/>
      <c r="J83" s="307"/>
      <c r="K83" s="307"/>
      <c r="L83" s="307"/>
      <c r="N83" s="35"/>
    </row>
    <row r="84" spans="1:20" ht="41.25" customHeight="1">
      <c r="A84" s="40" t="s">
        <v>81</v>
      </c>
      <c r="B84" s="291" t="s">
        <v>137</v>
      </c>
      <c r="C84" s="292"/>
      <c r="D84" s="292"/>
      <c r="E84" s="292"/>
      <c r="F84" s="292"/>
      <c r="G84" s="292"/>
      <c r="H84" s="348" t="s">
        <v>73</v>
      </c>
      <c r="I84" s="349"/>
      <c r="J84" s="41"/>
      <c r="K84" s="29"/>
      <c r="L84"/>
      <c r="M84"/>
    </row>
    <row r="85" spans="1:20" ht="27" customHeight="1">
      <c r="A85" s="382" t="s">
        <v>74</v>
      </c>
      <c r="B85" s="42" t="s">
        <v>82</v>
      </c>
      <c r="C85" s="42" t="s">
        <v>83</v>
      </c>
      <c r="D85" s="42" t="s">
        <v>84</v>
      </c>
      <c r="E85" s="42" t="s">
        <v>85</v>
      </c>
      <c r="F85" s="42" t="s">
        <v>86</v>
      </c>
      <c r="G85" s="43" t="s">
        <v>87</v>
      </c>
      <c r="H85" s="368" t="str">
        <f>IF(AND(COUNT(B86:G86, B88:G88)=12,MAX(B86:G86, B88:G88)&lt;45),"○","×")</f>
        <v>×</v>
      </c>
      <c r="I85" s="369"/>
      <c r="J85" s="29"/>
      <c r="K85" s="29"/>
      <c r="L85"/>
      <c r="M85"/>
    </row>
    <row r="86" spans="1:20" ht="27" customHeight="1">
      <c r="A86" s="383"/>
      <c r="B86" s="44"/>
      <c r="C86" s="44"/>
      <c r="D86" s="44"/>
      <c r="E86" s="44"/>
      <c r="F86" s="44"/>
      <c r="G86" s="44"/>
      <c r="H86" s="370"/>
      <c r="I86" s="371"/>
      <c r="J86" s="29"/>
      <c r="K86" s="29"/>
      <c r="L86"/>
      <c r="M86"/>
    </row>
    <row r="87" spans="1:20" ht="27" customHeight="1">
      <c r="A87" s="383"/>
      <c r="B87" s="42" t="s">
        <v>88</v>
      </c>
      <c r="C87" s="42" t="s">
        <v>89</v>
      </c>
      <c r="D87" s="42" t="s">
        <v>90</v>
      </c>
      <c r="E87" s="42" t="s">
        <v>91</v>
      </c>
      <c r="F87" s="42" t="s">
        <v>92</v>
      </c>
      <c r="G87" s="43" t="s">
        <v>93</v>
      </c>
      <c r="H87" s="370"/>
      <c r="I87" s="371"/>
      <c r="J87" s="29"/>
      <c r="K87" s="29"/>
      <c r="L87"/>
      <c r="M87"/>
    </row>
    <row r="88" spans="1:20" ht="27" customHeight="1">
      <c r="A88" s="384"/>
      <c r="B88" s="44"/>
      <c r="C88" s="44"/>
      <c r="D88" s="44"/>
      <c r="E88" s="44"/>
      <c r="F88" s="44"/>
      <c r="G88" s="44"/>
      <c r="H88" s="372"/>
      <c r="I88" s="373"/>
      <c r="J88" s="29"/>
      <c r="K88" s="29"/>
      <c r="M88"/>
    </row>
    <row r="89" spans="1:20" ht="24.5" customHeight="1">
      <c r="A89" s="78"/>
      <c r="B89" s="29"/>
      <c r="C89" s="29"/>
      <c r="D89" s="79"/>
      <c r="E89" s="80"/>
      <c r="F89" s="80"/>
      <c r="G89" s="81"/>
      <c r="H89" s="81"/>
      <c r="I89" s="80"/>
      <c r="J89" s="80"/>
      <c r="K89" s="82"/>
      <c r="L89" s="82"/>
      <c r="M89" s="77"/>
      <c r="N89" s="77"/>
      <c r="O89" s="77"/>
      <c r="P89" s="77"/>
      <c r="Q89" s="77"/>
      <c r="R89" s="77"/>
      <c r="S89" s="77"/>
      <c r="T89" s="77"/>
    </row>
    <row r="90" spans="1:20" ht="23" customHeight="1">
      <c r="A90" s="374" t="s">
        <v>187</v>
      </c>
      <c r="B90" s="374"/>
      <c r="C90" s="374"/>
      <c r="D90" s="374"/>
      <c r="E90" s="374"/>
      <c r="F90" s="374"/>
      <c r="G90" s="374"/>
      <c r="H90" s="374"/>
      <c r="I90" s="374"/>
      <c r="J90" s="374"/>
      <c r="K90" s="374"/>
      <c r="L90" s="374"/>
      <c r="M90" s="77"/>
      <c r="N90" s="77"/>
      <c r="O90" s="77"/>
      <c r="P90" s="77"/>
      <c r="Q90" s="77"/>
      <c r="R90" s="77"/>
      <c r="S90" s="77"/>
      <c r="T90" s="77"/>
    </row>
    <row r="91" spans="1:20" ht="44.25" customHeight="1">
      <c r="A91" s="56" t="s">
        <v>70</v>
      </c>
      <c r="B91" s="291" t="s">
        <v>138</v>
      </c>
      <c r="C91" s="293"/>
      <c r="D91" s="299" t="s">
        <v>1</v>
      </c>
      <c r="E91" s="326"/>
      <c r="F91" s="291" t="s">
        <v>139</v>
      </c>
      <c r="G91" s="326"/>
      <c r="H91" s="303" t="s">
        <v>73</v>
      </c>
      <c r="I91" s="303"/>
      <c r="J91" s="57"/>
      <c r="K91" s="57"/>
      <c r="L91" s="29"/>
      <c r="M91" s="29"/>
      <c r="N91" s="36"/>
      <c r="O91" s="36"/>
      <c r="P91" s="36"/>
      <c r="Q91" s="36"/>
      <c r="R91" s="36"/>
      <c r="S91" s="36"/>
      <c r="T91" s="36"/>
    </row>
    <row r="92" spans="1:20" ht="39" customHeight="1">
      <c r="A92" s="54" t="s">
        <v>74</v>
      </c>
      <c r="B92" s="119"/>
      <c r="C92" s="166" t="s">
        <v>77</v>
      </c>
      <c r="D92" s="304" t="str">
        <f>IF(申請書!$G$24&lt;&gt;"",申請書!$G$24,"")</f>
        <v/>
      </c>
      <c r="E92" s="305"/>
      <c r="F92" s="133" t="e">
        <f>VLOOKUP(D92,項目６⑩関係!B9:C28,2,FALSE)</f>
        <v>#N/A</v>
      </c>
      <c r="G92" s="88" t="s">
        <v>178</v>
      </c>
      <c r="H92" s="334" t="str">
        <f>IFERROR(IF(AND(B92&gt;=F92,B92&gt;0),"○","×"),"×")</f>
        <v>×</v>
      </c>
      <c r="I92" s="334"/>
      <c r="J92" s="57"/>
      <c r="K92" s="57"/>
      <c r="L92" s="29"/>
      <c r="M92" s="322"/>
      <c r="N92" s="322"/>
      <c r="O92" s="322"/>
      <c r="P92" s="322"/>
      <c r="Q92" s="322"/>
      <c r="R92" s="322"/>
      <c r="S92" s="322"/>
      <c r="T92" s="322"/>
    </row>
    <row r="93" spans="1:20" ht="17" customHeight="1">
      <c r="M93" s="77"/>
      <c r="N93" s="77"/>
      <c r="O93" s="77"/>
      <c r="P93" s="77"/>
      <c r="Q93" s="77"/>
      <c r="R93" s="77"/>
      <c r="S93" s="77"/>
      <c r="T93" s="77"/>
    </row>
    <row r="94" spans="1:20" ht="41" customHeight="1">
      <c r="A94" s="64" t="s">
        <v>140</v>
      </c>
      <c r="M94" s="77"/>
      <c r="N94" s="77"/>
      <c r="O94" s="77"/>
      <c r="P94" s="77"/>
      <c r="Q94" s="77"/>
      <c r="R94" s="77"/>
      <c r="S94" s="77"/>
      <c r="T94" s="77"/>
    </row>
    <row r="95" spans="1:20" ht="26.5" customHeight="1">
      <c r="A95" s="84" t="s">
        <v>141</v>
      </c>
      <c r="B95" s="29"/>
      <c r="C95" s="29"/>
      <c r="D95" s="79"/>
      <c r="E95" s="80"/>
      <c r="F95" s="80"/>
      <c r="G95" s="81"/>
      <c r="H95" s="81"/>
      <c r="I95" s="80"/>
      <c r="J95" s="80"/>
      <c r="K95" s="82"/>
      <c r="L95" s="82"/>
      <c r="M95" s="77"/>
      <c r="N95" s="77"/>
      <c r="O95" s="77"/>
      <c r="P95" s="77"/>
      <c r="Q95" s="77"/>
      <c r="R95" s="77"/>
      <c r="S95" s="77"/>
      <c r="T95" s="77"/>
    </row>
    <row r="96" spans="1:20" ht="33.5" customHeight="1">
      <c r="A96" s="374" t="s">
        <v>247</v>
      </c>
      <c r="B96" s="374"/>
      <c r="C96" s="374"/>
      <c r="D96" s="374"/>
      <c r="E96" s="374"/>
      <c r="F96" s="374"/>
      <c r="G96" s="374"/>
      <c r="H96" s="374"/>
      <c r="I96" s="374"/>
      <c r="J96" s="374"/>
      <c r="K96" s="374"/>
      <c r="L96" s="374"/>
      <c r="M96" s="77"/>
      <c r="N96" s="77"/>
      <c r="O96" s="77"/>
      <c r="P96" s="77"/>
      <c r="Q96" s="77"/>
      <c r="R96" s="77"/>
      <c r="S96" s="77"/>
      <c r="T96" s="77"/>
    </row>
    <row r="97" spans="1:20" ht="31.5" customHeight="1">
      <c r="A97" s="377" t="s">
        <v>183</v>
      </c>
      <c r="B97" s="378"/>
      <c r="C97" s="379"/>
      <c r="D97" s="359" t="s">
        <v>253</v>
      </c>
      <c r="E97" s="359"/>
      <c r="F97" s="359"/>
      <c r="G97" s="359"/>
      <c r="H97" s="359"/>
      <c r="I97" s="359"/>
      <c r="J97" s="359"/>
      <c r="K97" s="303" t="s">
        <v>73</v>
      </c>
      <c r="L97" s="303"/>
      <c r="M97" s="356" t="str">
        <f>IF(OR(K98="○"),"★この項目については、認定基準の達成を確認できる書類をご提出ください","")</f>
        <v/>
      </c>
      <c r="N97" s="356"/>
      <c r="O97" s="356"/>
      <c r="P97" s="38"/>
    </row>
    <row r="98" spans="1:20" ht="25" customHeight="1">
      <c r="A98" s="333"/>
      <c r="B98" s="333"/>
      <c r="C98" s="333"/>
      <c r="D98" s="380"/>
      <c r="E98" s="380"/>
      <c r="F98" s="380"/>
      <c r="G98" s="380"/>
      <c r="H98" s="380"/>
      <c r="I98" s="380"/>
      <c r="J98" s="380"/>
      <c r="K98" s="334" t="str">
        <f>IF(AND(A98="○",D98&lt;&gt;""),"○","×")</f>
        <v>×</v>
      </c>
      <c r="L98" s="334"/>
      <c r="M98" s="356"/>
      <c r="N98" s="356"/>
      <c r="O98" s="356"/>
      <c r="P98" s="105"/>
    </row>
    <row r="99" spans="1:20" ht="17.5" customHeight="1">
      <c r="A99" s="46"/>
      <c r="B99" s="46"/>
      <c r="C99" s="46"/>
      <c r="D99" s="46"/>
      <c r="E99" s="46"/>
      <c r="F99" s="46"/>
      <c r="G99" s="81"/>
      <c r="H99" s="81"/>
      <c r="I99" s="81"/>
      <c r="J99" s="81"/>
      <c r="K99" s="87"/>
      <c r="L99" s="87"/>
      <c r="M99" s="37"/>
      <c r="N99" s="60"/>
      <c r="O99" s="38"/>
      <c r="P99" s="38"/>
    </row>
    <row r="100" spans="1:20" ht="26.5" customHeight="1">
      <c r="A100" s="84" t="s">
        <v>142</v>
      </c>
      <c r="B100" s="29"/>
      <c r="C100" s="29"/>
      <c r="D100" s="79"/>
      <c r="E100" s="80"/>
      <c r="F100" s="80"/>
      <c r="G100" s="81"/>
      <c r="H100" s="81"/>
      <c r="I100" s="80"/>
      <c r="J100" s="80"/>
      <c r="K100" s="82"/>
      <c r="L100" s="82"/>
      <c r="M100" s="77"/>
      <c r="N100" s="77"/>
      <c r="O100" s="77"/>
      <c r="P100" s="77"/>
      <c r="Q100" s="77"/>
      <c r="R100" s="77"/>
      <c r="S100" s="77"/>
      <c r="T100" s="77"/>
    </row>
    <row r="101" spans="1:20" ht="33.75" customHeight="1">
      <c r="A101" s="307" t="s">
        <v>248</v>
      </c>
      <c r="B101" s="307"/>
      <c r="C101" s="307"/>
      <c r="D101" s="307"/>
      <c r="E101" s="307"/>
      <c r="F101" s="307"/>
      <c r="G101" s="307"/>
      <c r="H101" s="307"/>
      <c r="I101" s="307"/>
      <c r="J101" s="307"/>
      <c r="K101" s="307"/>
      <c r="L101" s="307"/>
      <c r="M101" s="77"/>
      <c r="N101" s="77"/>
      <c r="O101" s="77"/>
      <c r="P101" s="77"/>
      <c r="Q101" s="77"/>
      <c r="R101" s="77"/>
      <c r="S101" s="77"/>
      <c r="T101" s="77"/>
    </row>
    <row r="102" spans="1:20" ht="34.5" customHeight="1">
      <c r="A102" s="299" t="s">
        <v>249</v>
      </c>
      <c r="B102" s="300"/>
      <c r="C102" s="300"/>
      <c r="D102" s="300"/>
      <c r="E102" s="300"/>
      <c r="F102" s="300"/>
      <c r="G102" s="300"/>
      <c r="H102" s="300"/>
      <c r="I102" s="326"/>
      <c r="J102" s="59" t="s">
        <v>61</v>
      </c>
      <c r="K102" s="303" t="s">
        <v>78</v>
      </c>
      <c r="L102" s="303"/>
    </row>
    <row r="103" spans="1:20" ht="89.5" customHeight="1">
      <c r="A103" s="362" t="s">
        <v>260</v>
      </c>
      <c r="B103" s="363"/>
      <c r="C103" s="363"/>
      <c r="D103" s="363"/>
      <c r="E103" s="363"/>
      <c r="F103" s="363"/>
      <c r="G103" s="363"/>
      <c r="H103" s="363"/>
      <c r="I103" s="364"/>
      <c r="J103" s="190"/>
      <c r="K103" s="385" t="str">
        <f>IF(COUNTIF(J103:J106,"○")&gt;=2,"○",IF(COUNTIF(J103:J106,"○")=1,"△","×"))</f>
        <v>×</v>
      </c>
      <c r="L103" s="386"/>
      <c r="M103" s="375"/>
      <c r="N103" s="356"/>
      <c r="O103" s="356"/>
    </row>
    <row r="104" spans="1:20" ht="35.15" customHeight="1">
      <c r="A104" s="365" t="s">
        <v>278</v>
      </c>
      <c r="B104" s="366"/>
      <c r="C104" s="366"/>
      <c r="D104" s="366"/>
      <c r="E104" s="366"/>
      <c r="F104" s="366"/>
      <c r="G104" s="366"/>
      <c r="H104" s="366"/>
      <c r="I104" s="367"/>
      <c r="J104" s="190"/>
      <c r="K104" s="387"/>
      <c r="L104" s="388"/>
      <c r="M104" s="375"/>
      <c r="N104" s="356"/>
      <c r="O104" s="356"/>
    </row>
    <row r="105" spans="1:20" ht="46.5" customHeight="1">
      <c r="A105" s="362" t="s">
        <v>261</v>
      </c>
      <c r="B105" s="363"/>
      <c r="C105" s="363"/>
      <c r="D105" s="363"/>
      <c r="E105" s="363"/>
      <c r="F105" s="363"/>
      <c r="G105" s="363"/>
      <c r="H105" s="363"/>
      <c r="I105" s="364"/>
      <c r="J105" s="190"/>
      <c r="K105" s="387"/>
      <c r="L105" s="388"/>
      <c r="M105" s="375"/>
      <c r="N105" s="356"/>
      <c r="O105" s="356"/>
    </row>
    <row r="106" spans="1:20" ht="50" customHeight="1">
      <c r="A106" s="362" t="s">
        <v>262</v>
      </c>
      <c r="B106" s="363"/>
      <c r="C106" s="363"/>
      <c r="D106" s="363"/>
      <c r="E106" s="363"/>
      <c r="F106" s="363"/>
      <c r="G106" s="363"/>
      <c r="H106" s="363"/>
      <c r="I106" s="364"/>
      <c r="J106" s="190"/>
      <c r="K106" s="389"/>
      <c r="L106" s="390"/>
    </row>
    <row r="107" spans="1:20" ht="23.5" customHeight="1">
      <c r="A107" s="308" t="str">
        <f>IF(OR(K103="△",K103="○"),"★この項目については、認定基準の達成を確認できる書類をご提出ください","")</f>
        <v/>
      </c>
      <c r="B107" s="308"/>
      <c r="C107" s="308"/>
      <c r="D107" s="308"/>
      <c r="E107" s="308"/>
      <c r="F107" s="308"/>
      <c r="G107" s="308"/>
      <c r="H107" s="308"/>
      <c r="I107" s="308"/>
      <c r="J107" s="308"/>
      <c r="K107" s="308"/>
      <c r="L107" s="312"/>
      <c r="M107" s="104"/>
      <c r="N107" s="104"/>
      <c r="O107" s="104"/>
      <c r="P107" s="104"/>
      <c r="Q107" s="104"/>
      <c r="R107" s="104"/>
      <c r="S107" s="104"/>
      <c r="T107" s="102"/>
    </row>
    <row r="108" spans="1:20" ht="28.5" customHeight="1"/>
  </sheetData>
  <dataConsolidate/>
  <mergeCells count="150">
    <mergeCell ref="G77:I77"/>
    <mergeCell ref="A52:L52"/>
    <mergeCell ref="K53:L53"/>
    <mergeCell ref="C48:J48"/>
    <mergeCell ref="A48:B48"/>
    <mergeCell ref="J61:K61"/>
    <mergeCell ref="I11:L11"/>
    <mergeCell ref="F37:G37"/>
    <mergeCell ref="A40:A41"/>
    <mergeCell ref="B40:E40"/>
    <mergeCell ref="F40:I40"/>
    <mergeCell ref="J40:J41"/>
    <mergeCell ref="J42:J44"/>
    <mergeCell ref="K42:L44"/>
    <mergeCell ref="K47:L47"/>
    <mergeCell ref="C47:J47"/>
    <mergeCell ref="A47:B47"/>
    <mergeCell ref="J62:K62"/>
    <mergeCell ref="A67:L67"/>
    <mergeCell ref="A60:L60"/>
    <mergeCell ref="F62:H62"/>
    <mergeCell ref="K54:L57"/>
    <mergeCell ref="K48:L48"/>
    <mergeCell ref="D11:G11"/>
    <mergeCell ref="C7:K7"/>
    <mergeCell ref="M103:O105"/>
    <mergeCell ref="A76:L76"/>
    <mergeCell ref="A97:C97"/>
    <mergeCell ref="D97:J97"/>
    <mergeCell ref="D98:J98"/>
    <mergeCell ref="M47:O48"/>
    <mergeCell ref="M29:O30"/>
    <mergeCell ref="M97:O98"/>
    <mergeCell ref="M92:T92"/>
    <mergeCell ref="B91:C91"/>
    <mergeCell ref="D91:E91"/>
    <mergeCell ref="F91:G91"/>
    <mergeCell ref="H91:I91"/>
    <mergeCell ref="D92:E92"/>
    <mergeCell ref="A85:A88"/>
    <mergeCell ref="K103:L106"/>
    <mergeCell ref="J77:K77"/>
    <mergeCell ref="A79:K79"/>
    <mergeCell ref="A80:K80"/>
    <mergeCell ref="A102:I102"/>
    <mergeCell ref="A46:L46"/>
    <mergeCell ref="A96:L96"/>
    <mergeCell ref="E77:F77"/>
    <mergeCell ref="K97:L97"/>
    <mergeCell ref="A98:C98"/>
    <mergeCell ref="K98:L98"/>
    <mergeCell ref="A101:L101"/>
    <mergeCell ref="A103:I103"/>
    <mergeCell ref="A104:I104"/>
    <mergeCell ref="A105:I105"/>
    <mergeCell ref="A106:I106"/>
    <mergeCell ref="H85:I88"/>
    <mergeCell ref="A90:L90"/>
    <mergeCell ref="K102:L102"/>
    <mergeCell ref="H92:I92"/>
    <mergeCell ref="O78:P78"/>
    <mergeCell ref="B84:G84"/>
    <mergeCell ref="B68:C68"/>
    <mergeCell ref="D68:E68"/>
    <mergeCell ref="F68:G68"/>
    <mergeCell ref="H68:I68"/>
    <mergeCell ref="D69:E69"/>
    <mergeCell ref="H69:I69"/>
    <mergeCell ref="H84:I84"/>
    <mergeCell ref="A78:B78"/>
    <mergeCell ref="C78:D78"/>
    <mergeCell ref="E78:F78"/>
    <mergeCell ref="A71:L71"/>
    <mergeCell ref="B72:C72"/>
    <mergeCell ref="F72:G72"/>
    <mergeCell ref="D72:E72"/>
    <mergeCell ref="F73:G73"/>
    <mergeCell ref="H72:I72"/>
    <mergeCell ref="H73:I73"/>
    <mergeCell ref="M80:O80"/>
    <mergeCell ref="J78:K78"/>
    <mergeCell ref="A83:L83"/>
    <mergeCell ref="A77:B77"/>
    <mergeCell ref="C77:D77"/>
    <mergeCell ref="M37:T37"/>
    <mergeCell ref="A39:L39"/>
    <mergeCell ref="K20:L22"/>
    <mergeCell ref="A24:L24"/>
    <mergeCell ref="D25:E25"/>
    <mergeCell ref="F25:G25"/>
    <mergeCell ref="H25:I25"/>
    <mergeCell ref="J25:K25"/>
    <mergeCell ref="E20:E22"/>
    <mergeCell ref="F20:F22"/>
    <mergeCell ref="J20:J22"/>
    <mergeCell ref="C29:J29"/>
    <mergeCell ref="C30:J30"/>
    <mergeCell ref="D36:E36"/>
    <mergeCell ref="F36:G36"/>
    <mergeCell ref="H36:I36"/>
    <mergeCell ref="H37:I37"/>
    <mergeCell ref="J37:K37"/>
    <mergeCell ref="A30:B30"/>
    <mergeCell ref="A66:L66"/>
    <mergeCell ref="A10:L10"/>
    <mergeCell ref="A81:L81"/>
    <mergeCell ref="A107:L107"/>
    <mergeCell ref="K30:L30"/>
    <mergeCell ref="K40:L41"/>
    <mergeCell ref="E42:E44"/>
    <mergeCell ref="I42:I44"/>
    <mergeCell ref="A11:C11"/>
    <mergeCell ref="A49:L49"/>
    <mergeCell ref="A16:L16"/>
    <mergeCell ref="A34:L34"/>
    <mergeCell ref="A63:L63"/>
    <mergeCell ref="A53:G53"/>
    <mergeCell ref="A54:G54"/>
    <mergeCell ref="A55:G55"/>
    <mergeCell ref="A56:G56"/>
    <mergeCell ref="A57:G57"/>
    <mergeCell ref="H53:J53"/>
    <mergeCell ref="H54:I54"/>
    <mergeCell ref="H55:I55"/>
    <mergeCell ref="H56:I56"/>
    <mergeCell ref="H57:I57"/>
    <mergeCell ref="C8:K8"/>
    <mergeCell ref="D26:E26"/>
    <mergeCell ref="G78:I78"/>
    <mergeCell ref="C4:K4"/>
    <mergeCell ref="C5:K5"/>
    <mergeCell ref="C6:K6"/>
    <mergeCell ref="B61:C61"/>
    <mergeCell ref="D61:E61"/>
    <mergeCell ref="F61:H61"/>
    <mergeCell ref="A17:L17"/>
    <mergeCell ref="A18:A19"/>
    <mergeCell ref="B18:F18"/>
    <mergeCell ref="G18:J18"/>
    <mergeCell ref="A12:L12"/>
    <mergeCell ref="K18:L19"/>
    <mergeCell ref="F26:G26"/>
    <mergeCell ref="H26:I26"/>
    <mergeCell ref="J26:K26"/>
    <mergeCell ref="A28:L28"/>
    <mergeCell ref="K29:L29"/>
    <mergeCell ref="J36:K36"/>
    <mergeCell ref="D37:E37"/>
    <mergeCell ref="A29:B29"/>
    <mergeCell ref="A31:L31"/>
  </mergeCells>
  <phoneticPr fontId="2"/>
  <dataValidations xWindow="821" yWindow="786" count="1">
    <dataValidation type="custom" allowBlank="1" showInputMessage="1" showErrorMessage="1" errorTitle="入力不可" error="この項目は、取得対象者がいない場合にのみ入力可能です" sqref="A80:K80" xr:uid="{07DE1940-15B3-4ED3-A0DA-E43576F90A10}">
      <formula1>NOT(ISNUMBER(C78))</formula1>
    </dataValidation>
  </dataValidations>
  <printOptions horizontalCentered="1"/>
  <pageMargins left="0.59055118110236227" right="0" top="0.55118110236220474" bottom="0.31496062992125984" header="0.31496062992125984" footer="0.31496062992125984"/>
  <pageSetup paperSize="9" scale="90" fitToHeight="0" orientation="portrait" r:id="rId1"/>
  <rowBreaks count="6" manualBreakCount="6">
    <brk id="13" max="21" man="1"/>
    <brk id="32" max="21" man="1"/>
    <brk id="50" max="21" man="1"/>
    <brk id="63" max="21" man="1"/>
    <brk id="81" max="21" man="1"/>
    <brk id="93" max="21" man="1"/>
  </rowBreaks>
  <legacyDrawing r:id="rId2"/>
  <extLst>
    <ext xmlns:x14="http://schemas.microsoft.com/office/spreadsheetml/2009/9/main" uri="{CCE6A557-97BC-4b89-ADB6-D9C93CAAB3DF}">
      <x14:dataValidations xmlns:xm="http://schemas.microsoft.com/office/excel/2006/main" xWindow="821" yWindow="786" count="8">
        <x14:dataValidation type="list" allowBlank="1" showInputMessage="1" showErrorMessage="1" xr:uid="{70982CA7-2167-4B18-BBEC-73ECA34BBEF5}">
          <x14:formula1>
            <xm:f>'事務局用(編集不可)→'!$B$25:$B$44</xm:f>
          </x14:formula1>
          <xm:sqref>G95:H96 G32:H32 G45:H45 G50:H50 G27:H27 G100:H100 G75:H75 G82:H82 G89:H89 G64:H64</xm:sqref>
        </x14:dataValidation>
        <x14:dataValidation type="list" allowBlank="1" showInputMessage="1" showErrorMessage="1" xr:uid="{FA152064-96E1-4035-A824-0895F73C1E52}">
          <x14:formula1>
            <xm:f>'事務局用(編集不可)→'!$B$23</xm:f>
          </x14:formula1>
          <xm:sqref>G99:I99</xm:sqref>
        </x14:dataValidation>
        <x14:dataValidation type="list" allowBlank="1" showInputMessage="1" showErrorMessage="1" xr:uid="{85F5E309-7E94-4BB8-8753-2045C98D6454}">
          <x14:formula1>
            <xm:f>プルダウン用!$B$23</xm:f>
          </x14:formula1>
          <xm:sqref>A98:C98 A48:B48 A30:B30 J103:J106</xm:sqref>
        </x14:dataValidation>
        <x14:dataValidation type="custom" allowBlank="1" showInputMessage="1" showErrorMessage="1" xr:uid="{C7FB99B0-89A3-4CD6-AB30-5D6F22A72588}">
          <x14:formula1>
            <xm:f>申請書!Q31&gt;=1</xm:f>
          </x14:formula1>
          <xm:sqref>B73 D73</xm:sqref>
        </x14:dataValidation>
        <x14:dataValidation type="custom" allowBlank="1" showInputMessage="1" showErrorMessage="1" xr:uid="{D4A2DA3D-CEEB-43A7-BF4D-DE4B99B868B0}">
          <x14:formula1>
            <xm:f>申請書!O27&gt;=1</xm:f>
          </x14:formula1>
          <xm:sqref>B69:B70</xm:sqref>
        </x14:dataValidation>
        <x14:dataValidation type="custom" allowBlank="1" showInputMessage="1" showErrorMessage="1" errorTitle="入力不可" error="常時雇用する労働者数が101人以上の場合、この項目は対象外です。" xr:uid="{3FDEEFF8-4B53-4363-9DC7-37A45A45EEC1}">
          <x14:formula1>
            <xm:f>申請書!$G$27&lt;=100</xm:f>
          </x14:formula1>
          <xm:sqref>D98:J98</xm:sqref>
        </x14:dataValidation>
        <x14:dataValidation type="custom" allowBlank="1" showInputMessage="1" showErrorMessage="1" errorTitle="選択不可" error="この項目は、男性労働者がいない場合は選択できません。" xr:uid="{AABD35D0-AB39-43B4-8219-6371AB2B12EF}">
          <x14:formula1>
            <xm:f>申請書!K27&gt;0</xm:f>
          </x14:formula1>
          <xm:sqref>B62</xm:sqref>
        </x14:dataValidation>
        <x14:dataValidation type="custom" allowBlank="1" showInputMessage="1" showErrorMessage="1" errorTitle="選択不可" error="この項目は、男性労働者がいない場合は選択できません。" xr:uid="{E527AADB-FE45-44DB-9484-0DA1FD88EF10}">
          <x14:formula1>
            <xm:f>申請書!K27&gt;0</xm:f>
          </x14:formula1>
          <xm:sqref>D62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B4CF3-031C-49FA-B3F3-0D259C2A9F86}">
  <sheetPr>
    <tabColor rgb="FFFF0000"/>
    <pageSetUpPr fitToPage="1"/>
  </sheetPr>
  <dimension ref="B1:L28"/>
  <sheetViews>
    <sheetView view="pageBreakPreview" zoomScale="60" zoomScaleNormal="100" workbookViewId="0">
      <selection activeCell="E18" sqref="E18"/>
    </sheetView>
  </sheetViews>
  <sheetFormatPr defaultColWidth="8.58203125" defaultRowHeight="18"/>
  <cols>
    <col min="1" max="1" width="2" style="11" customWidth="1"/>
    <col min="2" max="2" width="8.58203125" style="11"/>
    <col min="3" max="3" width="31.1640625" style="11" customWidth="1"/>
    <col min="4" max="4" width="6.9140625" style="11" customWidth="1"/>
    <col min="5" max="5" width="112.9140625" style="11" customWidth="1"/>
    <col min="6" max="6" width="8.08203125" style="11" customWidth="1"/>
    <col min="7" max="7" width="12.25" style="11" customWidth="1"/>
    <col min="8" max="8" width="7.58203125" style="11" customWidth="1"/>
    <col min="9" max="9" width="14" style="11" customWidth="1"/>
    <col min="10" max="10" width="2.33203125" style="11" customWidth="1"/>
    <col min="11" max="16384" width="8.58203125" style="11"/>
  </cols>
  <sheetData>
    <row r="1" spans="2:12" ht="20.5" thickBot="1">
      <c r="B1" s="9"/>
      <c r="C1" s="10"/>
      <c r="D1" s="10"/>
    </row>
    <row r="2" spans="2:12" ht="28" thickBot="1">
      <c r="B2" s="16" t="s">
        <v>243</v>
      </c>
      <c r="F2" s="17">
        <f>申請書!L6</f>
        <v>0</v>
      </c>
      <c r="G2" s="18"/>
      <c r="H2" s="18"/>
      <c r="I2" s="19"/>
    </row>
    <row r="3" spans="2:12" ht="26.5">
      <c r="B3" s="12"/>
      <c r="F3" s="13"/>
    </row>
    <row r="4" spans="2:12" ht="26.5">
      <c r="B4" s="12"/>
      <c r="F4" s="13"/>
    </row>
    <row r="5" spans="2:12" ht="18.5" thickBot="1">
      <c r="B5" s="14"/>
      <c r="E5" s="15"/>
    </row>
    <row r="6" spans="2:12" hidden="1">
      <c r="B6" s="14"/>
    </row>
    <row r="7" spans="2:12" ht="57" customHeight="1" thickBot="1">
      <c r="B7" s="153" t="s">
        <v>34</v>
      </c>
      <c r="C7" s="154" t="s">
        <v>35</v>
      </c>
      <c r="D7" s="411" t="s">
        <v>36</v>
      </c>
      <c r="E7" s="412"/>
      <c r="F7" s="155" t="s">
        <v>245</v>
      </c>
      <c r="G7" s="441" t="s">
        <v>61</v>
      </c>
      <c r="H7" s="442"/>
      <c r="I7" s="156" t="s">
        <v>203</v>
      </c>
    </row>
    <row r="8" spans="2:12" ht="105.5" customHeight="1">
      <c r="B8" s="421" t="s">
        <v>37</v>
      </c>
      <c r="C8" s="413" t="s">
        <v>38</v>
      </c>
      <c r="D8" s="415" t="s">
        <v>39</v>
      </c>
      <c r="E8" s="136" t="s">
        <v>200</v>
      </c>
      <c r="F8" s="429">
        <v>2</v>
      </c>
      <c r="G8" s="445" t="str">
        <f>IF(認定基準達成状況!K20="○","低い","高い")</f>
        <v>高い</v>
      </c>
      <c r="H8" s="446"/>
      <c r="I8" s="427" t="str">
        <f>IF(OR(認定基準達成状況!K20="○",認定基準達成状況!J26="○"),"○","×")</f>
        <v>×</v>
      </c>
      <c r="L8" s="11" t="str">
        <f>IF(I8="○", F8, "")</f>
        <v/>
      </c>
    </row>
    <row r="9" spans="2:12" ht="54.5" customHeight="1">
      <c r="B9" s="424"/>
      <c r="C9" s="414"/>
      <c r="D9" s="416"/>
      <c r="E9" s="137" t="s">
        <v>199</v>
      </c>
      <c r="F9" s="430"/>
      <c r="G9" s="114" t="e">
        <f>認定基準達成状況!D26</f>
        <v>#VALUE!</v>
      </c>
      <c r="H9" s="109" t="s">
        <v>77</v>
      </c>
      <c r="I9" s="428"/>
    </row>
    <row r="10" spans="2:12" ht="56" customHeight="1">
      <c r="B10" s="424"/>
      <c r="C10" s="414"/>
      <c r="D10" s="145" t="s">
        <v>40</v>
      </c>
      <c r="E10" s="138" t="s">
        <v>41</v>
      </c>
      <c r="F10" s="20">
        <v>0.5</v>
      </c>
      <c r="G10" s="447"/>
      <c r="H10" s="448"/>
      <c r="I10" s="107" t="str">
        <f>IF(認定基準達成状況!K30="○","○","×")</f>
        <v>×</v>
      </c>
      <c r="L10" s="11" t="str">
        <f t="shared" ref="L10:L21" si="0">IF(I10="○", F10, "")</f>
        <v/>
      </c>
    </row>
    <row r="11" spans="2:12" ht="93.5" customHeight="1">
      <c r="B11" s="424"/>
      <c r="C11" s="413" t="s">
        <v>42</v>
      </c>
      <c r="D11" s="415" t="s">
        <v>43</v>
      </c>
      <c r="E11" s="139" t="s">
        <v>293</v>
      </c>
      <c r="F11" s="429">
        <v>2</v>
      </c>
      <c r="G11" s="438" t="str">
        <f>IF(認定基準達成状況!J37="○","平均値以上","")</f>
        <v/>
      </c>
      <c r="H11" s="439"/>
      <c r="I11" s="431" t="str">
        <f>IF(OR(認定基準達成状況!J37="○",認定基準達成状況!K42="○"),"○","×")</f>
        <v>×</v>
      </c>
      <c r="L11" s="11" t="str">
        <f t="shared" si="0"/>
        <v/>
      </c>
    </row>
    <row r="12" spans="2:12" ht="80.5" customHeight="1">
      <c r="B12" s="424"/>
      <c r="C12" s="414"/>
      <c r="D12" s="416"/>
      <c r="E12" s="140" t="s">
        <v>292</v>
      </c>
      <c r="F12" s="430"/>
      <c r="G12" s="436" t="e">
        <f>IF(認定基準達成状況!J42&gt;=80%,"8割以上","")</f>
        <v>#DIV/0!</v>
      </c>
      <c r="H12" s="437"/>
      <c r="I12" s="428"/>
    </row>
    <row r="13" spans="2:12" ht="68" customHeight="1">
      <c r="B13" s="424"/>
      <c r="C13" s="423"/>
      <c r="D13" s="146" t="s">
        <v>44</v>
      </c>
      <c r="E13" s="141" t="s">
        <v>45</v>
      </c>
      <c r="F13" s="21">
        <v>0.5</v>
      </c>
      <c r="G13" s="447"/>
      <c r="H13" s="448"/>
      <c r="I13" s="108" t="str">
        <f>IF(認定基準達成状況!K48="○","○","×")</f>
        <v>×</v>
      </c>
      <c r="L13" s="11" t="str">
        <f t="shared" si="0"/>
        <v/>
      </c>
    </row>
    <row r="14" spans="2:12" ht="167" customHeight="1">
      <c r="B14" s="424"/>
      <c r="C14" s="150" t="s">
        <v>204</v>
      </c>
      <c r="D14" s="147" t="s">
        <v>46</v>
      </c>
      <c r="E14" s="142" t="s">
        <v>47</v>
      </c>
      <c r="F14" s="25">
        <v>2</v>
      </c>
      <c r="G14" s="115">
        <f>COUNT(認定基準達成状況!H54:I57)</f>
        <v>0</v>
      </c>
      <c r="H14" s="110" t="s">
        <v>182</v>
      </c>
      <c r="I14" s="75" t="str">
        <f>IF(認定基準達成状況!K54="○","○","×")</f>
        <v>×</v>
      </c>
      <c r="L14" s="11" t="str">
        <f t="shared" si="0"/>
        <v/>
      </c>
    </row>
    <row r="15" spans="2:12" ht="72" customHeight="1" thickBot="1">
      <c r="B15" s="424"/>
      <c r="C15" s="150" t="s">
        <v>48</v>
      </c>
      <c r="D15" s="147" t="s">
        <v>49</v>
      </c>
      <c r="E15" s="142" t="s">
        <v>213</v>
      </c>
      <c r="F15" s="158">
        <v>1</v>
      </c>
      <c r="G15" s="432" t="str">
        <f>認定基準達成状況!F62</f>
        <v/>
      </c>
      <c r="H15" s="433"/>
      <c r="I15" s="159" t="str">
        <f>IF(認定基準達成状況!J62="○","○","×")</f>
        <v>×</v>
      </c>
      <c r="L15" s="11" t="str">
        <f t="shared" si="0"/>
        <v/>
      </c>
    </row>
    <row r="16" spans="2:12" ht="88" customHeight="1">
      <c r="B16" s="419" t="s">
        <v>50</v>
      </c>
      <c r="C16" s="425" t="s">
        <v>51</v>
      </c>
      <c r="D16" s="434" t="s">
        <v>52</v>
      </c>
      <c r="E16" s="164" t="s">
        <v>252</v>
      </c>
      <c r="F16" s="435">
        <v>2</v>
      </c>
      <c r="G16" s="116">
        <f>認定基準達成状況!B69</f>
        <v>0</v>
      </c>
      <c r="H16" s="111" t="s">
        <v>184</v>
      </c>
      <c r="I16" s="165" t="str">
        <f>IF(認定基準達成状況!H69="○","○","×")</f>
        <v>×</v>
      </c>
      <c r="L16" s="440" t="str">
        <f>IF(OR(I16="○", I17="○"),F16, "")</f>
        <v/>
      </c>
    </row>
    <row r="17" spans="2:12" ht="71" customHeight="1">
      <c r="B17" s="418"/>
      <c r="C17" s="423"/>
      <c r="D17" s="416"/>
      <c r="E17" s="140" t="s">
        <v>214</v>
      </c>
      <c r="F17" s="430"/>
      <c r="G17" s="114" t="e">
        <f>認定基準達成状況!F73*100</f>
        <v>#VALUE!</v>
      </c>
      <c r="H17" s="160" t="s">
        <v>77</v>
      </c>
      <c r="I17" s="163" t="str">
        <f>IF(認定基準達成状況!H73="○","○","×")</f>
        <v>×</v>
      </c>
      <c r="L17" s="440"/>
    </row>
    <row r="18" spans="2:12" ht="59.5" customHeight="1">
      <c r="B18" s="420"/>
      <c r="C18" s="414" t="s">
        <v>205</v>
      </c>
      <c r="D18" s="147" t="s">
        <v>53</v>
      </c>
      <c r="E18" s="141" t="s">
        <v>246</v>
      </c>
      <c r="F18" s="20">
        <v>1</v>
      </c>
      <c r="G18" s="117" t="e">
        <f>認定基準達成状況!G78</f>
        <v>#DIV/0!</v>
      </c>
      <c r="H18" s="110" t="s">
        <v>77</v>
      </c>
      <c r="I18" s="75" t="str">
        <f>IF(OR(認定基準達成状況!J78="○",認定基準達成状況!J78="△"),認定基準達成状況!J78,"×")</f>
        <v>×</v>
      </c>
      <c r="L18" s="11" t="str">
        <f>IF(I18="○",F18,IF(I18="△",0.5,""))</f>
        <v/>
      </c>
    </row>
    <row r="19" spans="2:12" ht="53" customHeight="1">
      <c r="B19" s="420"/>
      <c r="C19" s="414"/>
      <c r="D19" s="145" t="s">
        <v>54</v>
      </c>
      <c r="E19" s="141" t="s">
        <v>201</v>
      </c>
      <c r="F19" s="20">
        <v>2</v>
      </c>
      <c r="G19" s="449" t="str">
        <f>IF(COUNTBLANK(認定基準達成状況!B86:G86)&gt;0,"",IF(COUNTIF(認定基準達成状況!B86:G86,"&gt;=45")+COUNTIF(認定基準達成状況!B88:G88,"&gt;=45")&gt; 0,"45時間以上","45時間未満"))</f>
        <v/>
      </c>
      <c r="H19" s="450"/>
      <c r="I19" s="75" t="str">
        <f>IF(認定基準達成状況!H85="○","○","×")</f>
        <v>×</v>
      </c>
      <c r="L19" s="11" t="str">
        <f t="shared" si="0"/>
        <v/>
      </c>
    </row>
    <row r="20" spans="2:12" ht="59.5" customHeight="1" thickBot="1">
      <c r="B20" s="421"/>
      <c r="C20" s="422"/>
      <c r="D20" s="145" t="s">
        <v>55</v>
      </c>
      <c r="E20" s="141" t="s">
        <v>202</v>
      </c>
      <c r="F20" s="22">
        <v>1</v>
      </c>
      <c r="G20" s="112">
        <f>認定基準達成状況!B92</f>
        <v>0</v>
      </c>
      <c r="H20" s="113" t="s">
        <v>77</v>
      </c>
      <c r="I20" s="76" t="str">
        <f>IF(認定基準達成状況!H92="○","○","×")</f>
        <v>×</v>
      </c>
      <c r="L20" s="11" t="str">
        <f>IF(I20="○", F20, "")</f>
        <v/>
      </c>
    </row>
    <row r="21" spans="2:12" ht="65.5" customHeight="1">
      <c r="B21" s="417" t="s">
        <v>56</v>
      </c>
      <c r="C21" s="151" t="s">
        <v>57</v>
      </c>
      <c r="D21" s="148" t="s">
        <v>58</v>
      </c>
      <c r="E21" s="143" t="s">
        <v>294</v>
      </c>
      <c r="F21" s="23">
        <v>1</v>
      </c>
      <c r="G21" s="443" t="str">
        <f>IF(AND(認定基準達成状況!A98="○",認定基準達成状況!D98&lt;&gt;""),"届出・公表済み","")</f>
        <v/>
      </c>
      <c r="H21" s="444"/>
      <c r="I21" s="74" t="str">
        <f>IF(認定基準達成状況!K98="○","○","×")</f>
        <v>×</v>
      </c>
      <c r="L21" s="11" t="str">
        <f t="shared" si="0"/>
        <v/>
      </c>
    </row>
    <row r="22" spans="2:12" ht="342" customHeight="1" thickBot="1">
      <c r="B22" s="418"/>
      <c r="C22" s="152" t="s">
        <v>59</v>
      </c>
      <c r="D22" s="149" t="s">
        <v>60</v>
      </c>
      <c r="E22" s="144" t="s">
        <v>295</v>
      </c>
      <c r="F22" s="24" t="s">
        <v>173</v>
      </c>
      <c r="G22" s="112">
        <f>COUNTIF(認定基準達成状況!I103:J106,"○")</f>
        <v>0</v>
      </c>
      <c r="H22" s="113" t="s">
        <v>182</v>
      </c>
      <c r="I22" s="76" t="str" cm="1">
        <f t="array" ref="I22">_xlfn.IFS(認定基準達成状況!K103="×","×",認定基準達成状況!K103="△","△",認定基準達成状況!K103="○","○")</f>
        <v>×</v>
      </c>
      <c r="L22" s="11" t="str">
        <f>IF(I22="△",0.5,IF(I22="○",1,""))</f>
        <v/>
      </c>
    </row>
    <row r="23" spans="2:12" ht="13" customHeight="1" thickBot="1"/>
    <row r="24" spans="2:12" ht="37" customHeight="1" thickBot="1">
      <c r="F24" s="26" t="s">
        <v>244</v>
      </c>
      <c r="I24" s="27">
        <f>SUM(L8:L22)</f>
        <v>0</v>
      </c>
    </row>
    <row r="25" spans="2:12" ht="8" customHeight="1"/>
    <row r="26" spans="2:12" ht="75.5" customHeight="1">
      <c r="F26" s="426" t="str" cm="1">
        <f t="array" ref="F26">_xlfn.IFS(I24&lt;=3,"認定基準を満たしていません",I24&lt;=5,"１つ星の認定基準を満たしています",I24&lt;=7,"２つ星の認定基準を満たしています",I24&lt;=16,"３つ星の認定基準を満たしています")</f>
        <v>認定基準を満たしていません</v>
      </c>
      <c r="G26" s="426"/>
      <c r="H26" s="426"/>
      <c r="I26" s="426"/>
    </row>
    <row r="27" spans="2:12" ht="11" customHeight="1"/>
    <row r="28" spans="2:12" ht="4.5" customHeight="1"/>
  </sheetData>
  <mergeCells count="27">
    <mergeCell ref="L16:L17"/>
    <mergeCell ref="G7:H7"/>
    <mergeCell ref="G21:H21"/>
    <mergeCell ref="G8:H8"/>
    <mergeCell ref="G10:H10"/>
    <mergeCell ref="G13:H13"/>
    <mergeCell ref="G19:H19"/>
    <mergeCell ref="F26:I26"/>
    <mergeCell ref="I8:I9"/>
    <mergeCell ref="F8:F9"/>
    <mergeCell ref="F11:F12"/>
    <mergeCell ref="D11:D12"/>
    <mergeCell ref="I11:I12"/>
    <mergeCell ref="G15:H15"/>
    <mergeCell ref="D16:D17"/>
    <mergeCell ref="F16:F17"/>
    <mergeCell ref="G12:H12"/>
    <mergeCell ref="G11:H11"/>
    <mergeCell ref="D7:E7"/>
    <mergeCell ref="C8:C10"/>
    <mergeCell ref="D8:D9"/>
    <mergeCell ref="B21:B22"/>
    <mergeCell ref="B16:B20"/>
    <mergeCell ref="C18:C20"/>
    <mergeCell ref="C11:C13"/>
    <mergeCell ref="B8:B15"/>
    <mergeCell ref="C16:C17"/>
  </mergeCells>
  <phoneticPr fontId="2"/>
  <pageMargins left="0.70866141732283472" right="0.70866141732283472" top="0.74803149606299213" bottom="0.74803149606299213" header="0.31496062992125984" footer="0.31496062992125984"/>
  <pageSetup paperSize="9" scale="3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1D68-AC49-4AA4-871B-44FC8F4FF1DD}">
  <dimension ref="B25:B44"/>
  <sheetViews>
    <sheetView workbookViewId="0">
      <selection activeCell="E29" sqref="E29"/>
    </sheetView>
  </sheetViews>
  <sheetFormatPr defaultRowHeight="18"/>
  <sheetData>
    <row r="25" spans="2:2">
      <c r="B25" s="36"/>
    </row>
    <row r="26" spans="2:2">
      <c r="B26" s="36"/>
    </row>
    <row r="27" spans="2:2">
      <c r="B27" s="36"/>
    </row>
    <row r="28" spans="2:2">
      <c r="B28" s="36"/>
    </row>
    <row r="29" spans="2:2">
      <c r="B29" s="157"/>
    </row>
    <row r="30" spans="2:2">
      <c r="B30" s="36"/>
    </row>
    <row r="31" spans="2:2">
      <c r="B31" s="36"/>
    </row>
    <row r="32" spans="2:2">
      <c r="B32" s="36"/>
    </row>
    <row r="33" spans="2:2">
      <c r="B33" s="36"/>
    </row>
    <row r="34" spans="2:2">
      <c r="B34" s="36"/>
    </row>
    <row r="35" spans="2:2">
      <c r="B35" s="36"/>
    </row>
    <row r="36" spans="2:2">
      <c r="B36" s="36"/>
    </row>
    <row r="37" spans="2:2">
      <c r="B37" s="36"/>
    </row>
    <row r="38" spans="2:2">
      <c r="B38" s="36"/>
    </row>
    <row r="39" spans="2:2">
      <c r="B39" s="36"/>
    </row>
    <row r="40" spans="2:2">
      <c r="B40" s="36"/>
    </row>
    <row r="41" spans="2:2">
      <c r="B41" s="36"/>
    </row>
    <row r="42" spans="2:2">
      <c r="B42" s="36"/>
    </row>
    <row r="43" spans="2:2">
      <c r="B43" s="36"/>
    </row>
    <row r="44" spans="2:2">
      <c r="B44" s="36"/>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6AE8-99E5-463E-AABD-91258683083D}">
  <sheetPr>
    <tabColor rgb="FFFFCCFF"/>
  </sheetPr>
  <dimension ref="A1:G30"/>
  <sheetViews>
    <sheetView view="pageBreakPreview" topLeftCell="A6" zoomScale="90" zoomScaleNormal="100" zoomScaleSheetLayoutView="90" workbookViewId="0">
      <selection activeCell="C70" sqref="C70"/>
    </sheetView>
  </sheetViews>
  <sheetFormatPr defaultColWidth="8.25" defaultRowHeight="13"/>
  <cols>
    <col min="1" max="1" width="2.4140625" style="36" customWidth="1"/>
    <col min="2" max="2" width="37.83203125" style="36" customWidth="1"/>
    <col min="3" max="3" width="12.25" style="36" customWidth="1"/>
    <col min="4" max="4" width="4.83203125" style="36" customWidth="1"/>
    <col min="5" max="16384" width="8.25" style="36"/>
  </cols>
  <sheetData>
    <row r="1" spans="1:7" ht="16">
      <c r="A1" s="28" t="s">
        <v>272</v>
      </c>
      <c r="B1" s="29"/>
      <c r="C1" s="29"/>
      <c r="D1" s="29"/>
      <c r="E1" s="29"/>
      <c r="F1" s="29"/>
      <c r="G1" s="29"/>
    </row>
    <row r="2" spans="1:7">
      <c r="A2" s="29"/>
      <c r="B2" s="29"/>
      <c r="C2" s="29"/>
      <c r="D2" s="29"/>
      <c r="E2" s="29"/>
      <c r="F2" s="29"/>
      <c r="G2" s="29"/>
    </row>
    <row r="3" spans="1:7" ht="43" customHeight="1">
      <c r="A3" s="452" t="s">
        <v>270</v>
      </c>
      <c r="B3" s="452"/>
      <c r="C3" s="452"/>
      <c r="D3" s="452"/>
      <c r="E3" s="452"/>
      <c r="F3" s="205"/>
      <c r="G3" s="206"/>
    </row>
    <row r="4" spans="1:7" ht="18">
      <c r="A4" s="180" t="s">
        <v>229</v>
      </c>
      <c r="C4" s="29"/>
      <c r="D4" s="29"/>
      <c r="E4" s="29"/>
      <c r="F4" s="29"/>
      <c r="G4" s="29"/>
    </row>
    <row r="5" spans="1:7">
      <c r="A5" s="29" t="s">
        <v>120</v>
      </c>
      <c r="C5" s="29"/>
      <c r="D5" s="29"/>
      <c r="E5" s="29"/>
      <c r="F5" s="29"/>
      <c r="G5" s="29"/>
    </row>
    <row r="6" spans="1:7">
      <c r="A6" s="29"/>
      <c r="B6" s="29"/>
      <c r="C6" s="29"/>
      <c r="D6" s="29"/>
      <c r="E6" s="29"/>
      <c r="F6" s="29"/>
      <c r="G6" s="29"/>
    </row>
    <row r="7" spans="1:7" ht="20.149999999999999" customHeight="1">
      <c r="A7" s="29"/>
      <c r="B7" s="29" t="s">
        <v>230</v>
      </c>
      <c r="C7" s="29"/>
      <c r="D7" s="29"/>
      <c r="E7" s="29"/>
      <c r="F7" s="29"/>
      <c r="G7" s="29"/>
    </row>
    <row r="8" spans="1:7" ht="20.149999999999999" customHeight="1">
      <c r="A8" s="29"/>
      <c r="B8" s="175" t="s">
        <v>121</v>
      </c>
      <c r="C8" s="451" t="s">
        <v>122</v>
      </c>
      <c r="D8" s="451"/>
      <c r="E8" s="29"/>
      <c r="F8" s="29"/>
      <c r="G8" s="29"/>
    </row>
    <row r="9" spans="1:7" ht="20" customHeight="1">
      <c r="A9" s="29"/>
      <c r="B9" s="71" t="s">
        <v>123</v>
      </c>
      <c r="C9" s="106">
        <v>27.3</v>
      </c>
      <c r="D9" s="177" t="s">
        <v>77</v>
      </c>
      <c r="E9" s="29"/>
      <c r="F9" s="29"/>
      <c r="G9" s="29"/>
    </row>
    <row r="10" spans="1:7" ht="20.149999999999999" customHeight="1">
      <c r="A10" s="29"/>
      <c r="B10" s="71" t="s">
        <v>15</v>
      </c>
      <c r="C10" s="106">
        <f>C9</f>
        <v>27.3</v>
      </c>
      <c r="D10" s="177" t="s">
        <v>77</v>
      </c>
      <c r="E10" s="29"/>
      <c r="F10" s="29"/>
      <c r="G10" s="29"/>
    </row>
    <row r="11" spans="1:7" ht="20.149999999999999" customHeight="1">
      <c r="A11" s="29"/>
      <c r="B11" s="71" t="s">
        <v>16</v>
      </c>
      <c r="C11" s="106">
        <f>C9</f>
        <v>27.3</v>
      </c>
      <c r="D11" s="177" t="s">
        <v>77</v>
      </c>
      <c r="E11" s="29"/>
      <c r="F11" s="29"/>
      <c r="G11" s="29"/>
    </row>
    <row r="12" spans="1:7" ht="20.149999999999999" customHeight="1">
      <c r="A12" s="29"/>
      <c r="B12" s="71" t="s">
        <v>17</v>
      </c>
      <c r="C12" s="106">
        <v>14.5</v>
      </c>
      <c r="D12" s="177" t="s">
        <v>77</v>
      </c>
      <c r="E12" s="29"/>
      <c r="F12" s="29"/>
      <c r="G12" s="29"/>
    </row>
    <row r="13" spans="1:7" ht="20.149999999999999" customHeight="1">
      <c r="A13" s="29"/>
      <c r="B13" s="71" t="s">
        <v>18</v>
      </c>
      <c r="C13" s="106">
        <v>15.1</v>
      </c>
      <c r="D13" s="177" t="s">
        <v>77</v>
      </c>
      <c r="E13" s="29"/>
      <c r="F13" s="29"/>
      <c r="G13" s="29"/>
    </row>
    <row r="14" spans="1:7" ht="20.149999999999999" customHeight="1">
      <c r="A14" s="29"/>
      <c r="B14" s="73" t="s">
        <v>19</v>
      </c>
      <c r="C14" s="106">
        <v>21.6</v>
      </c>
      <c r="D14" s="177" t="s">
        <v>77</v>
      </c>
      <c r="E14" s="29"/>
      <c r="F14" s="29"/>
      <c r="G14" s="29"/>
    </row>
    <row r="15" spans="1:7" ht="20.149999999999999" customHeight="1">
      <c r="A15" s="29"/>
      <c r="B15" s="71" t="s">
        <v>20</v>
      </c>
      <c r="C15" s="179">
        <v>12.3</v>
      </c>
      <c r="D15" s="177" t="s">
        <v>77</v>
      </c>
      <c r="E15" s="29"/>
      <c r="F15" s="29"/>
      <c r="G15" s="29"/>
    </row>
    <row r="16" spans="1:7" ht="20.149999999999999" customHeight="1">
      <c r="A16" s="29"/>
      <c r="B16" s="71" t="s">
        <v>21</v>
      </c>
      <c r="C16" s="179">
        <v>28</v>
      </c>
      <c r="D16" s="177" t="s">
        <v>77</v>
      </c>
      <c r="E16" s="29"/>
      <c r="F16" s="29"/>
      <c r="G16" s="29"/>
    </row>
    <row r="17" spans="1:7" ht="20.149999999999999" customHeight="1">
      <c r="A17" s="29"/>
      <c r="B17" s="71" t="s">
        <v>22</v>
      </c>
      <c r="C17" s="106">
        <v>13.1</v>
      </c>
      <c r="D17" s="177" t="s">
        <v>77</v>
      </c>
      <c r="E17" s="29"/>
      <c r="F17" s="29"/>
      <c r="G17" s="29"/>
    </row>
    <row r="18" spans="1:7" ht="20.149999999999999" customHeight="1">
      <c r="A18" s="29"/>
      <c r="B18" s="71" t="s">
        <v>23</v>
      </c>
      <c r="C18" s="106">
        <v>33.6</v>
      </c>
      <c r="D18" s="177" t="s">
        <v>77</v>
      </c>
      <c r="E18" s="29"/>
      <c r="F18" s="29"/>
      <c r="G18" s="29"/>
    </row>
    <row r="19" spans="1:7" ht="20.149999999999999" customHeight="1">
      <c r="A19" s="29"/>
      <c r="B19" s="71" t="s">
        <v>24</v>
      </c>
      <c r="C19" s="106">
        <v>43.6</v>
      </c>
      <c r="D19" s="177" t="s">
        <v>77</v>
      </c>
      <c r="E19" s="29"/>
      <c r="F19" s="29"/>
      <c r="G19" s="29"/>
    </row>
    <row r="20" spans="1:7" ht="20.149999999999999" customHeight="1">
      <c r="A20" s="29"/>
      <c r="B20" s="71" t="s">
        <v>25</v>
      </c>
      <c r="C20" s="106">
        <v>33.299999999999997</v>
      </c>
      <c r="D20" s="177" t="s">
        <v>77</v>
      </c>
      <c r="E20" s="29"/>
      <c r="F20" s="29"/>
      <c r="G20" s="29"/>
    </row>
    <row r="21" spans="1:7" ht="20.149999999999999" customHeight="1">
      <c r="A21" s="29"/>
      <c r="B21" s="71" t="s">
        <v>26</v>
      </c>
      <c r="C21" s="106">
        <v>28.4</v>
      </c>
      <c r="D21" s="177" t="s">
        <v>77</v>
      </c>
      <c r="E21" s="29"/>
      <c r="F21" s="29"/>
      <c r="G21" s="29"/>
    </row>
    <row r="22" spans="1:7" ht="20.149999999999999" customHeight="1">
      <c r="A22" s="29"/>
      <c r="B22" s="71" t="s">
        <v>27</v>
      </c>
      <c r="C22" s="106">
        <v>40.299999999999997</v>
      </c>
      <c r="D22" s="177" t="s">
        <v>77</v>
      </c>
      <c r="E22" s="29"/>
      <c r="F22" s="29"/>
      <c r="G22" s="29"/>
    </row>
    <row r="23" spans="1:7" ht="20.149999999999999" customHeight="1">
      <c r="A23" s="29"/>
      <c r="B23" s="71" t="s">
        <v>28</v>
      </c>
      <c r="C23" s="106">
        <v>48.4</v>
      </c>
      <c r="D23" s="177" t="s">
        <v>77</v>
      </c>
      <c r="E23" s="29"/>
      <c r="F23" s="29"/>
      <c r="G23" s="29"/>
    </row>
    <row r="24" spans="1:7" ht="20.149999999999999" customHeight="1">
      <c r="A24" s="29"/>
      <c r="B24" s="71" t="s">
        <v>29</v>
      </c>
      <c r="C24" s="106">
        <v>38.9</v>
      </c>
      <c r="D24" s="177" t="s">
        <v>77</v>
      </c>
      <c r="E24" s="29"/>
      <c r="F24" s="29"/>
      <c r="G24" s="29"/>
    </row>
    <row r="25" spans="1:7" ht="20.149999999999999" customHeight="1">
      <c r="A25" s="29"/>
      <c r="B25" s="71" t="s">
        <v>30</v>
      </c>
      <c r="C25" s="179">
        <v>68.5</v>
      </c>
      <c r="D25" s="177" t="s">
        <v>77</v>
      </c>
      <c r="E25" s="29"/>
      <c r="F25" s="29"/>
      <c r="G25" s="29"/>
    </row>
    <row r="26" spans="1:7" ht="20.149999999999999" customHeight="1">
      <c r="A26" s="29"/>
      <c r="B26" s="71" t="s">
        <v>31</v>
      </c>
      <c r="C26" s="106">
        <v>24.7</v>
      </c>
      <c r="D26" s="177" t="s">
        <v>77</v>
      </c>
      <c r="E26" s="29"/>
      <c r="F26" s="29"/>
      <c r="G26" s="29"/>
    </row>
    <row r="27" spans="1:7" ht="20.149999999999999" customHeight="1">
      <c r="A27" s="29"/>
      <c r="B27" s="71" t="s">
        <v>32</v>
      </c>
      <c r="C27" s="106">
        <v>26.2</v>
      </c>
      <c r="D27" s="177" t="s">
        <v>77</v>
      </c>
      <c r="E27" s="29"/>
      <c r="F27" s="29"/>
      <c r="G27" s="29"/>
    </row>
    <row r="28" spans="1:7" ht="20.149999999999999" customHeight="1">
      <c r="A28" s="29"/>
      <c r="B28" s="71" t="s">
        <v>250</v>
      </c>
      <c r="C28" s="106">
        <f>C9</f>
        <v>27.3</v>
      </c>
      <c r="D28" s="177" t="s">
        <v>77</v>
      </c>
      <c r="E28" s="29"/>
      <c r="F28" s="29"/>
      <c r="G28" s="29"/>
    </row>
    <row r="29" spans="1:7" ht="20.149999999999999" customHeight="1">
      <c r="A29" s="29"/>
      <c r="B29" s="71" t="s">
        <v>33</v>
      </c>
      <c r="C29" s="106">
        <f>C9</f>
        <v>27.3</v>
      </c>
      <c r="D29" s="177" t="s">
        <v>77</v>
      </c>
      <c r="E29" s="29"/>
      <c r="F29" s="29"/>
      <c r="G29" s="29"/>
    </row>
    <row r="30" spans="1:7" ht="20.149999999999999" customHeight="1">
      <c r="A30" s="29"/>
      <c r="B30" s="29" t="s">
        <v>231</v>
      </c>
      <c r="C30" s="29"/>
      <c r="D30" s="29"/>
      <c r="E30" s="29"/>
      <c r="F30" s="29"/>
      <c r="G30" s="29"/>
    </row>
  </sheetData>
  <mergeCells count="2">
    <mergeCell ref="C8:D8"/>
    <mergeCell ref="A3:E3"/>
  </mergeCells>
  <phoneticPr fontId="2"/>
  <hyperlinks>
    <hyperlink ref="A4" r:id="rId1" xr:uid="{93DE61BB-852B-4506-BF84-0A17B1189CDF}"/>
  </hyperlinks>
  <pageMargins left="0.70866141732283472" right="0.70866141732283472" top="0.74803149606299213" bottom="0.74803149606299213" header="0.31496062992125984" footer="0.31496062992125984"/>
  <pageSetup paperSize="9" scale="11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A8A5-69E9-405C-9708-97CA2228B258}">
  <sheetPr>
    <tabColor rgb="FFFFCCFF"/>
  </sheetPr>
  <dimension ref="A1:L30"/>
  <sheetViews>
    <sheetView view="pageBreakPreview" zoomScaleNormal="100" zoomScaleSheetLayoutView="100" workbookViewId="0">
      <selection activeCell="C26" sqref="C26"/>
    </sheetView>
  </sheetViews>
  <sheetFormatPr defaultColWidth="8.25" defaultRowHeight="13"/>
  <cols>
    <col min="1" max="1" width="2.4140625" style="36" customWidth="1"/>
    <col min="2" max="2" width="37.83203125" style="36" customWidth="1"/>
    <col min="3" max="3" width="12.25" style="36" customWidth="1"/>
    <col min="4" max="4" width="4.83203125" style="36" customWidth="1"/>
    <col min="5" max="5" width="8.25" style="36"/>
    <col min="6" max="6" width="4.08203125" style="36" customWidth="1"/>
    <col min="7" max="9" width="8.25" style="36"/>
    <col min="10" max="10" width="38.75" style="36" customWidth="1"/>
    <col min="11" max="16384" width="8.25" style="36"/>
  </cols>
  <sheetData>
    <row r="1" spans="1:12" ht="16">
      <c r="A1" s="207" t="s">
        <v>271</v>
      </c>
    </row>
    <row r="3" spans="1:12" ht="39.5" customHeight="1">
      <c r="A3" s="452" t="s">
        <v>270</v>
      </c>
      <c r="B3" s="452"/>
      <c r="C3" s="452"/>
      <c r="D3" s="452"/>
      <c r="E3" s="452"/>
      <c r="F3" s="452"/>
      <c r="G3" s="206"/>
    </row>
    <row r="4" spans="1:12" ht="18">
      <c r="A4" s="180" t="s">
        <v>229</v>
      </c>
    </row>
    <row r="5" spans="1:12">
      <c r="A5" s="29" t="s">
        <v>273</v>
      </c>
    </row>
    <row r="6" spans="1:12">
      <c r="A6" s="29"/>
      <c r="B6" s="29"/>
      <c r="C6" s="29"/>
      <c r="D6" s="29"/>
      <c r="E6" s="29"/>
      <c r="F6" s="29"/>
      <c r="G6" s="29"/>
      <c r="H6" s="29"/>
      <c r="I6" s="29"/>
      <c r="J6" s="29"/>
      <c r="K6" s="29"/>
      <c r="L6" s="29"/>
    </row>
    <row r="7" spans="1:12" ht="20.149999999999999" customHeight="1">
      <c r="A7" s="29"/>
      <c r="B7" s="29" t="s">
        <v>230</v>
      </c>
      <c r="C7" s="29"/>
      <c r="D7" s="29"/>
      <c r="E7" s="29"/>
      <c r="F7" s="29"/>
      <c r="G7" s="29"/>
      <c r="H7" s="29"/>
      <c r="I7" s="29"/>
      <c r="J7" s="29" t="s">
        <v>181</v>
      </c>
      <c r="K7" s="29"/>
      <c r="L7" s="29"/>
    </row>
    <row r="8" spans="1:12" ht="20.149999999999999" customHeight="1">
      <c r="A8" s="29"/>
      <c r="B8" s="175" t="s">
        <v>121</v>
      </c>
      <c r="C8" s="451" t="s">
        <v>122</v>
      </c>
      <c r="D8" s="451"/>
      <c r="E8" s="29"/>
      <c r="F8" s="29"/>
      <c r="G8" s="29"/>
      <c r="H8" s="29"/>
      <c r="I8" s="29"/>
      <c r="J8" s="178" t="s">
        <v>143</v>
      </c>
      <c r="K8" s="179">
        <v>8.1999999999999993</v>
      </c>
      <c r="L8" s="177" t="s">
        <v>77</v>
      </c>
    </row>
    <row r="9" spans="1:12" ht="20.149999999999999" customHeight="1">
      <c r="A9" s="29"/>
      <c r="B9" s="71" t="s">
        <v>123</v>
      </c>
      <c r="C9" s="106">
        <v>13.2</v>
      </c>
      <c r="D9" s="177" t="s">
        <v>77</v>
      </c>
      <c r="E9" s="29"/>
      <c r="F9" s="29"/>
      <c r="G9" s="29"/>
      <c r="H9" s="29"/>
      <c r="I9" s="29"/>
      <c r="J9" s="178" t="s">
        <v>144</v>
      </c>
      <c r="K9" s="179">
        <f>K8</f>
        <v>8.1999999999999993</v>
      </c>
      <c r="L9" s="177" t="s">
        <v>77</v>
      </c>
    </row>
    <row r="10" spans="1:12" ht="20.149999999999999" customHeight="1">
      <c r="A10" s="29"/>
      <c r="B10" s="71" t="s">
        <v>15</v>
      </c>
      <c r="C10" s="106">
        <f>C9</f>
        <v>13.2</v>
      </c>
      <c r="D10" s="177" t="s">
        <v>77</v>
      </c>
      <c r="E10" s="29"/>
      <c r="F10" s="29"/>
      <c r="G10" s="29"/>
      <c r="H10" s="29"/>
      <c r="I10" s="29"/>
      <c r="J10" s="176" t="s">
        <v>145</v>
      </c>
      <c r="K10" s="106">
        <v>10</v>
      </c>
      <c r="L10" s="177" t="s">
        <v>77</v>
      </c>
    </row>
    <row r="11" spans="1:12" ht="20.149999999999999" customHeight="1">
      <c r="A11" s="29"/>
      <c r="B11" s="71" t="s">
        <v>16</v>
      </c>
      <c r="C11" s="106">
        <f>C9</f>
        <v>13.2</v>
      </c>
      <c r="D11" s="177" t="s">
        <v>77</v>
      </c>
      <c r="E11" s="29"/>
      <c r="F11" s="29"/>
      <c r="G11" s="29"/>
      <c r="H11" s="29"/>
      <c r="I11" s="29"/>
      <c r="J11" s="178" t="s">
        <v>146</v>
      </c>
      <c r="K11" s="106">
        <v>6.8</v>
      </c>
      <c r="L11" s="177" t="s">
        <v>77</v>
      </c>
    </row>
    <row r="12" spans="1:12" ht="20.149999999999999" customHeight="1">
      <c r="A12" s="29"/>
      <c r="B12" s="71" t="s">
        <v>17</v>
      </c>
      <c r="C12" s="106">
        <v>3.7</v>
      </c>
      <c r="D12" s="177" t="s">
        <v>77</v>
      </c>
      <c r="E12" s="29"/>
      <c r="F12" s="29"/>
      <c r="G12" s="29"/>
      <c r="H12" s="29"/>
      <c r="I12" s="29"/>
      <c r="J12" s="178" t="s">
        <v>147</v>
      </c>
      <c r="K12" s="106">
        <f>K11</f>
        <v>6.8</v>
      </c>
      <c r="L12" s="177" t="s">
        <v>77</v>
      </c>
    </row>
    <row r="13" spans="1:12" ht="20.149999999999999" customHeight="1">
      <c r="A13" s="29"/>
      <c r="B13" s="71" t="s">
        <v>18</v>
      </c>
      <c r="C13" s="106">
        <v>4.8</v>
      </c>
      <c r="D13" s="177" t="s">
        <v>77</v>
      </c>
      <c r="E13" s="29"/>
      <c r="F13" s="29"/>
      <c r="G13" s="29"/>
      <c r="H13" s="29"/>
      <c r="I13" s="29"/>
      <c r="J13" s="178" t="s">
        <v>148</v>
      </c>
      <c r="K13" s="106">
        <v>6.3</v>
      </c>
      <c r="L13" s="177" t="s">
        <v>77</v>
      </c>
    </row>
    <row r="14" spans="1:12" ht="20.149999999999999" customHeight="1">
      <c r="A14" s="29"/>
      <c r="B14" s="73" t="s">
        <v>19</v>
      </c>
      <c r="C14" s="179">
        <f>SUM(K8:K29)/22</f>
        <v>5.6181818181818164</v>
      </c>
      <c r="D14" s="177" t="s">
        <v>77</v>
      </c>
      <c r="E14" s="29"/>
      <c r="F14" s="29"/>
      <c r="G14" s="29"/>
      <c r="H14" s="29"/>
      <c r="I14" s="29"/>
      <c r="J14" s="178" t="s">
        <v>149</v>
      </c>
      <c r="K14" s="106">
        <f>K13</f>
        <v>6.3</v>
      </c>
      <c r="L14" s="177" t="s">
        <v>77</v>
      </c>
    </row>
    <row r="15" spans="1:12" ht="20.149999999999999" customHeight="1">
      <c r="A15" s="29"/>
      <c r="B15" s="71" t="s">
        <v>20</v>
      </c>
      <c r="C15" s="106">
        <v>5.0999999999999996</v>
      </c>
      <c r="D15" s="177" t="s">
        <v>77</v>
      </c>
      <c r="E15" s="29"/>
      <c r="F15" s="29"/>
      <c r="G15" s="29"/>
      <c r="H15" s="29"/>
      <c r="I15" s="29"/>
      <c r="J15" s="176" t="s">
        <v>150</v>
      </c>
      <c r="K15" s="106">
        <v>12.6</v>
      </c>
      <c r="L15" s="177" t="s">
        <v>77</v>
      </c>
    </row>
    <row r="16" spans="1:12" ht="20.149999999999999" customHeight="1">
      <c r="A16" s="29"/>
      <c r="B16" s="71" t="s">
        <v>21</v>
      </c>
      <c r="C16" s="106">
        <v>14.2</v>
      </c>
      <c r="D16" s="177" t="s">
        <v>77</v>
      </c>
      <c r="E16" s="29"/>
      <c r="F16" s="29"/>
      <c r="G16" s="29"/>
      <c r="H16" s="29"/>
      <c r="I16" s="29"/>
      <c r="J16" s="176" t="s">
        <v>151</v>
      </c>
      <c r="K16" s="106">
        <v>3.1</v>
      </c>
      <c r="L16" s="177" t="s">
        <v>77</v>
      </c>
    </row>
    <row r="17" spans="1:12" ht="20.149999999999999" customHeight="1">
      <c r="A17" s="29"/>
      <c r="B17" s="71" t="s">
        <v>22</v>
      </c>
      <c r="C17" s="179">
        <v>7.6</v>
      </c>
      <c r="D17" s="177" t="s">
        <v>77</v>
      </c>
      <c r="E17" s="29"/>
      <c r="F17" s="29"/>
      <c r="G17" s="29"/>
      <c r="H17" s="29"/>
      <c r="I17" s="29"/>
      <c r="J17" s="178" t="s">
        <v>152</v>
      </c>
      <c r="K17" s="106">
        <v>4.2</v>
      </c>
      <c r="L17" s="177" t="s">
        <v>77</v>
      </c>
    </row>
    <row r="18" spans="1:12" ht="20.149999999999999" customHeight="1">
      <c r="A18" s="29"/>
      <c r="B18" s="71" t="s">
        <v>23</v>
      </c>
      <c r="C18" s="106">
        <v>9.6</v>
      </c>
      <c r="D18" s="177" t="s">
        <v>77</v>
      </c>
      <c r="E18" s="29"/>
      <c r="F18" s="29"/>
      <c r="G18" s="29"/>
      <c r="H18" s="29"/>
      <c r="I18" s="29"/>
      <c r="J18" s="178" t="s">
        <v>153</v>
      </c>
      <c r="K18" s="106">
        <f>K17</f>
        <v>4.2</v>
      </c>
      <c r="L18" s="177" t="s">
        <v>77</v>
      </c>
    </row>
    <row r="19" spans="1:12" ht="20.149999999999999" customHeight="1">
      <c r="A19" s="29"/>
      <c r="B19" s="71" t="s">
        <v>24</v>
      </c>
      <c r="C19" s="106">
        <v>16</v>
      </c>
      <c r="D19" s="177" t="s">
        <v>77</v>
      </c>
      <c r="E19" s="29"/>
      <c r="F19" s="29"/>
      <c r="G19" s="29"/>
      <c r="H19" s="29"/>
      <c r="I19" s="29"/>
      <c r="J19" s="178" t="s">
        <v>154</v>
      </c>
      <c r="K19" s="106">
        <v>3.3</v>
      </c>
      <c r="L19" s="177" t="s">
        <v>77</v>
      </c>
    </row>
    <row r="20" spans="1:12" ht="20.149999999999999" customHeight="1">
      <c r="A20" s="29"/>
      <c r="B20" s="71" t="s">
        <v>25</v>
      </c>
      <c r="C20" s="106">
        <v>11.4</v>
      </c>
      <c r="D20" s="177" t="s">
        <v>77</v>
      </c>
      <c r="E20" s="29"/>
      <c r="F20" s="29"/>
      <c r="G20" s="29"/>
      <c r="H20" s="29"/>
      <c r="I20" s="29"/>
      <c r="J20" s="178" t="s">
        <v>155</v>
      </c>
      <c r="K20" s="106">
        <f>K19</f>
        <v>3.3</v>
      </c>
      <c r="L20" s="177" t="s">
        <v>77</v>
      </c>
    </row>
    <row r="21" spans="1:12" ht="20.149999999999999" customHeight="1">
      <c r="A21" s="29"/>
      <c r="B21" s="71" t="s">
        <v>26</v>
      </c>
      <c r="C21" s="179">
        <v>9.5</v>
      </c>
      <c r="D21" s="177" t="s">
        <v>77</v>
      </c>
      <c r="E21" s="29"/>
      <c r="F21" s="29"/>
      <c r="G21" s="29"/>
      <c r="H21" s="29"/>
      <c r="I21" s="29"/>
      <c r="J21" s="178" t="s">
        <v>156</v>
      </c>
      <c r="K21" s="106">
        <f>K19</f>
        <v>3.3</v>
      </c>
      <c r="L21" s="177" t="s">
        <v>77</v>
      </c>
    </row>
    <row r="22" spans="1:12" ht="20.149999999999999" customHeight="1">
      <c r="A22" s="29"/>
      <c r="B22" s="71" t="s">
        <v>27</v>
      </c>
      <c r="C22" s="106">
        <v>14.4</v>
      </c>
      <c r="D22" s="177" t="s">
        <v>77</v>
      </c>
      <c r="E22" s="29"/>
      <c r="F22" s="29"/>
      <c r="G22" s="29"/>
      <c r="H22" s="29"/>
      <c r="I22" s="29"/>
      <c r="J22" s="178" t="s">
        <v>157</v>
      </c>
      <c r="K22" s="106">
        <v>3.8</v>
      </c>
      <c r="L22" s="177" t="s">
        <v>77</v>
      </c>
    </row>
    <row r="23" spans="1:12" ht="20.149999999999999" customHeight="1">
      <c r="A23" s="29"/>
      <c r="B23" s="71" t="s">
        <v>28</v>
      </c>
      <c r="C23" s="106">
        <v>15.7</v>
      </c>
      <c r="D23" s="177" t="s">
        <v>77</v>
      </c>
      <c r="E23" s="29"/>
      <c r="F23" s="29"/>
      <c r="G23" s="29"/>
      <c r="H23" s="29"/>
      <c r="I23" s="29"/>
      <c r="J23" s="178" t="s">
        <v>158</v>
      </c>
      <c r="K23" s="106">
        <f>K22</f>
        <v>3.8</v>
      </c>
      <c r="L23" s="177" t="s">
        <v>77</v>
      </c>
    </row>
    <row r="24" spans="1:12" ht="20.149999999999999" customHeight="1">
      <c r="A24" s="29"/>
      <c r="B24" s="71" t="s">
        <v>29</v>
      </c>
      <c r="C24" s="106">
        <v>25.3</v>
      </c>
      <c r="D24" s="177" t="s">
        <v>77</v>
      </c>
      <c r="E24" s="29"/>
      <c r="F24" s="29"/>
      <c r="G24" s="29"/>
      <c r="H24" s="29"/>
      <c r="I24" s="29"/>
      <c r="J24" s="178" t="s">
        <v>159</v>
      </c>
      <c r="K24" s="106">
        <f>K22</f>
        <v>3.8</v>
      </c>
      <c r="L24" s="177" t="s">
        <v>77</v>
      </c>
    </row>
    <row r="25" spans="1:12" ht="20.149999999999999" customHeight="1">
      <c r="A25" s="29"/>
      <c r="B25" s="71" t="s">
        <v>30</v>
      </c>
      <c r="C25" s="179">
        <v>44.7</v>
      </c>
      <c r="D25" s="177" t="s">
        <v>77</v>
      </c>
      <c r="E25" s="29"/>
      <c r="F25" s="29"/>
      <c r="G25" s="29"/>
      <c r="H25" s="29"/>
      <c r="I25" s="29"/>
      <c r="J25" s="178" t="s">
        <v>160</v>
      </c>
      <c r="K25" s="179">
        <v>5</v>
      </c>
      <c r="L25" s="177" t="s">
        <v>77</v>
      </c>
    </row>
    <row r="26" spans="1:12" ht="20.149999999999999" customHeight="1">
      <c r="A26" s="29"/>
      <c r="B26" s="71" t="s">
        <v>31</v>
      </c>
      <c r="C26" s="179">
        <v>11</v>
      </c>
      <c r="D26" s="177" t="s">
        <v>77</v>
      </c>
      <c r="E26" s="29"/>
      <c r="F26" s="29"/>
      <c r="G26" s="29"/>
      <c r="H26" s="29"/>
      <c r="I26" s="29"/>
      <c r="J26" s="178" t="s">
        <v>161</v>
      </c>
      <c r="K26" s="179">
        <f>K25</f>
        <v>5</v>
      </c>
      <c r="L26" s="177" t="s">
        <v>77</v>
      </c>
    </row>
    <row r="27" spans="1:12" ht="20.149999999999999" customHeight="1">
      <c r="A27" s="29"/>
      <c r="B27" s="71" t="s">
        <v>32</v>
      </c>
      <c r="C27" s="106">
        <v>14.6</v>
      </c>
      <c r="D27" s="177" t="s">
        <v>77</v>
      </c>
      <c r="E27" s="29"/>
      <c r="F27" s="29"/>
      <c r="G27" s="29"/>
      <c r="H27" s="29"/>
      <c r="I27" s="29"/>
      <c r="J27" s="178" t="s">
        <v>162</v>
      </c>
      <c r="K27" s="179">
        <f>K25</f>
        <v>5</v>
      </c>
      <c r="L27" s="177" t="s">
        <v>77</v>
      </c>
    </row>
    <row r="28" spans="1:12" ht="20.149999999999999" customHeight="1">
      <c r="A28" s="29"/>
      <c r="B28" s="71" t="s">
        <v>250</v>
      </c>
      <c r="C28" s="106">
        <f>C9</f>
        <v>13.2</v>
      </c>
      <c r="D28" s="177" t="s">
        <v>77</v>
      </c>
      <c r="E28" s="29"/>
      <c r="F28" s="29"/>
      <c r="G28" s="29"/>
      <c r="H28" s="29"/>
      <c r="I28" s="29"/>
      <c r="J28" s="178" t="s">
        <v>163</v>
      </c>
      <c r="K28" s="106">
        <v>3.1</v>
      </c>
      <c r="L28" s="177" t="s">
        <v>77</v>
      </c>
    </row>
    <row r="29" spans="1:12" ht="20.149999999999999" customHeight="1">
      <c r="A29" s="29"/>
      <c r="B29" s="71" t="s">
        <v>33</v>
      </c>
      <c r="C29" s="106">
        <f>C9</f>
        <v>13.2</v>
      </c>
      <c r="D29" s="177" t="s">
        <v>77</v>
      </c>
      <c r="E29" s="29"/>
      <c r="F29" s="29"/>
      <c r="G29" s="29"/>
      <c r="H29" s="29"/>
      <c r="I29" s="29"/>
      <c r="J29" s="178" t="s">
        <v>164</v>
      </c>
      <c r="K29" s="106">
        <v>7.5</v>
      </c>
      <c r="L29" s="177" t="s">
        <v>77</v>
      </c>
    </row>
    <row r="30" spans="1:12" ht="20.149999999999999" customHeight="1">
      <c r="B30" s="29" t="s">
        <v>231</v>
      </c>
    </row>
  </sheetData>
  <mergeCells count="2">
    <mergeCell ref="C8:D8"/>
    <mergeCell ref="A3:F3"/>
  </mergeCells>
  <phoneticPr fontId="2"/>
  <hyperlinks>
    <hyperlink ref="A4" r:id="rId1" xr:uid="{5BD3D81A-0B13-479F-A398-D1C834AB09EC}"/>
  </hyperlinks>
  <pageMargins left="0.70866141732283472" right="0.70866141732283472" top="0.74803149606299213" bottom="0.74803149606299213" header="0.31496062992125984" footer="0.31496062992125984"/>
  <pageSetup paperSize="9" scale="115"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27BB-C2F0-41BA-8BCE-53C414939261}">
  <sheetPr>
    <tabColor rgb="FFFFCCFF"/>
  </sheetPr>
  <dimension ref="A1:D8"/>
  <sheetViews>
    <sheetView view="pageBreakPreview" zoomScaleNormal="100" zoomScaleSheetLayoutView="100" workbookViewId="0">
      <selection activeCell="F13" sqref="F13"/>
    </sheetView>
  </sheetViews>
  <sheetFormatPr defaultRowHeight="18"/>
  <cols>
    <col min="7" max="7" width="6.1640625" customWidth="1"/>
  </cols>
  <sheetData>
    <row r="1" spans="1:4">
      <c r="A1" s="39" t="s">
        <v>282</v>
      </c>
    </row>
    <row r="2" spans="1:4">
      <c r="A2" s="39"/>
    </row>
    <row r="3" spans="1:4">
      <c r="A3" s="180" t="s">
        <v>190</v>
      </c>
    </row>
    <row r="4" spans="1:4">
      <c r="A4" s="45" t="s">
        <v>276</v>
      </c>
    </row>
    <row r="5" spans="1:4">
      <c r="A5" s="36"/>
    </row>
    <row r="6" spans="1:4">
      <c r="A6" s="36" t="s">
        <v>171</v>
      </c>
    </row>
    <row r="7" spans="1:4">
      <c r="A7" s="36" t="s">
        <v>172</v>
      </c>
      <c r="D7" s="135">
        <v>0.76600000000000001</v>
      </c>
    </row>
    <row r="8" spans="1:4">
      <c r="A8" s="36"/>
    </row>
  </sheetData>
  <phoneticPr fontId="2"/>
  <hyperlinks>
    <hyperlink ref="A3" r:id="rId1" xr:uid="{7B1A5EAB-5F50-4B85-B44F-E2A29B2A133E}"/>
  </hyperlinks>
  <pageMargins left="0.7" right="0.7" top="0.75" bottom="0.75" header="0.3" footer="0.3"/>
  <pageSetup paperSize="9" scale="53"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E35C-CEE4-46BA-BCDA-F31BBCFC60A1}">
  <sheetPr>
    <tabColor rgb="FFFFCCFF"/>
  </sheetPr>
  <dimension ref="A1:O30"/>
  <sheetViews>
    <sheetView view="pageBreakPreview" zoomScale="90" zoomScaleNormal="100" zoomScaleSheetLayoutView="90" workbookViewId="0">
      <selection activeCell="B49" sqref="B49"/>
    </sheetView>
  </sheetViews>
  <sheetFormatPr defaultColWidth="8.25" defaultRowHeight="13"/>
  <cols>
    <col min="1" max="1" width="2.4140625" style="36" customWidth="1"/>
    <col min="2" max="2" width="36.1640625" style="36" customWidth="1"/>
    <col min="3" max="3" width="12.25" style="36" customWidth="1"/>
    <col min="4" max="4" width="4.83203125" style="36" customWidth="1"/>
    <col min="5" max="5" width="8.25" style="36"/>
    <col min="6" max="6" width="5.33203125" style="36" customWidth="1"/>
    <col min="7" max="10" width="8.25" style="36"/>
    <col min="11" max="11" width="39" style="36" customWidth="1"/>
    <col min="12" max="16384" width="8.25" style="36"/>
  </cols>
  <sheetData>
    <row r="1" spans="1:15" ht="16">
      <c r="A1" s="207" t="s">
        <v>274</v>
      </c>
    </row>
    <row r="3" spans="1:15" ht="39.5" customHeight="1">
      <c r="A3" s="452" t="s">
        <v>270</v>
      </c>
      <c r="B3" s="452"/>
      <c r="C3" s="452"/>
      <c r="D3" s="452"/>
      <c r="E3" s="452"/>
      <c r="F3" s="452"/>
      <c r="G3" s="206"/>
      <c r="H3" s="206"/>
    </row>
    <row r="4" spans="1:15" ht="18">
      <c r="A4" s="180" t="s">
        <v>229</v>
      </c>
    </row>
    <row r="5" spans="1:15">
      <c r="A5" s="29" t="s">
        <v>232</v>
      </c>
    </row>
    <row r="6" spans="1:15">
      <c r="B6" s="29"/>
      <c r="C6" s="29"/>
      <c r="D6" s="29"/>
      <c r="E6" s="29"/>
      <c r="F6" s="29"/>
      <c r="G6" s="29"/>
      <c r="H6" s="29"/>
      <c r="I6" s="29"/>
      <c r="J6" s="29"/>
      <c r="K6" s="29"/>
      <c r="L6" s="29"/>
      <c r="M6" s="29"/>
      <c r="N6" s="29"/>
      <c r="O6" s="29"/>
    </row>
    <row r="7" spans="1:15" ht="20.149999999999999" customHeight="1">
      <c r="B7" s="29" t="s">
        <v>230</v>
      </c>
      <c r="C7" s="29"/>
      <c r="D7" s="29"/>
      <c r="E7" s="29"/>
      <c r="F7" s="29"/>
      <c r="G7" s="29"/>
      <c r="H7" s="29"/>
      <c r="I7" s="29"/>
      <c r="J7" s="29"/>
      <c r="K7" s="29"/>
      <c r="L7" s="29"/>
      <c r="M7" s="29"/>
      <c r="N7" s="29"/>
      <c r="O7" s="29"/>
    </row>
    <row r="8" spans="1:15" ht="20.149999999999999" customHeight="1">
      <c r="B8" s="175" t="s">
        <v>121</v>
      </c>
      <c r="C8" s="451" t="s">
        <v>122</v>
      </c>
      <c r="D8" s="451"/>
      <c r="E8" s="29"/>
      <c r="F8" s="29"/>
      <c r="G8" s="29"/>
      <c r="H8" s="29"/>
      <c r="I8" s="29"/>
      <c r="J8" s="29"/>
      <c r="K8" s="178" t="s">
        <v>143</v>
      </c>
      <c r="L8" s="106">
        <v>10.5</v>
      </c>
      <c r="M8" s="177" t="s">
        <v>165</v>
      </c>
      <c r="N8" s="29"/>
      <c r="O8" s="29"/>
    </row>
    <row r="9" spans="1:15" ht="20.149999999999999" customHeight="1">
      <c r="B9" s="71" t="s">
        <v>123</v>
      </c>
      <c r="C9" s="106">
        <v>10.1</v>
      </c>
      <c r="D9" s="177" t="s">
        <v>165</v>
      </c>
      <c r="E9" s="29"/>
      <c r="F9" s="29"/>
      <c r="G9" s="29"/>
      <c r="H9" s="29"/>
      <c r="I9" s="29"/>
      <c r="J9" s="29"/>
      <c r="K9" s="178" t="s">
        <v>144</v>
      </c>
      <c r="L9" s="106">
        <f>L8</f>
        <v>10.5</v>
      </c>
      <c r="M9" s="177" t="s">
        <v>165</v>
      </c>
      <c r="N9" s="29"/>
      <c r="O9" s="29"/>
    </row>
    <row r="10" spans="1:15" ht="20.149999999999999" customHeight="1">
      <c r="B10" s="71" t="s">
        <v>15</v>
      </c>
      <c r="C10" s="106">
        <f>C9</f>
        <v>10.1</v>
      </c>
      <c r="D10" s="177" t="s">
        <v>165</v>
      </c>
      <c r="E10" s="29"/>
      <c r="F10" s="29"/>
      <c r="G10" s="29"/>
      <c r="H10" s="29"/>
      <c r="I10" s="29"/>
      <c r="J10" s="29"/>
      <c r="K10" s="176" t="s">
        <v>145</v>
      </c>
      <c r="L10" s="106">
        <v>13.8</v>
      </c>
      <c r="M10" s="177" t="s">
        <v>165</v>
      </c>
      <c r="N10" s="29"/>
      <c r="O10" s="29"/>
    </row>
    <row r="11" spans="1:15" ht="20.149999999999999" customHeight="1">
      <c r="B11" s="71" t="s">
        <v>16</v>
      </c>
      <c r="C11" s="106">
        <f>C9</f>
        <v>10.1</v>
      </c>
      <c r="D11" s="177" t="s">
        <v>165</v>
      </c>
      <c r="E11" s="29"/>
      <c r="F11" s="29"/>
      <c r="G11" s="29"/>
      <c r="H11" s="29"/>
      <c r="I11" s="29"/>
      <c r="J11" s="29"/>
      <c r="K11" s="178" t="s">
        <v>146</v>
      </c>
      <c r="L11" s="106">
        <v>12.2</v>
      </c>
      <c r="M11" s="177" t="s">
        <v>165</v>
      </c>
      <c r="N11" s="29"/>
      <c r="O11" s="29"/>
    </row>
    <row r="12" spans="1:15" ht="20.149999999999999" customHeight="1">
      <c r="B12" s="71" t="s">
        <v>17</v>
      </c>
      <c r="C12" s="179">
        <v>12.2</v>
      </c>
      <c r="D12" s="177" t="s">
        <v>165</v>
      </c>
      <c r="E12" s="29"/>
      <c r="F12" s="29"/>
      <c r="G12" s="29"/>
      <c r="H12" s="29"/>
      <c r="I12" s="29"/>
      <c r="J12" s="29"/>
      <c r="K12" s="178" t="s">
        <v>147</v>
      </c>
      <c r="L12" s="106">
        <f>L11</f>
        <v>12.2</v>
      </c>
      <c r="M12" s="177" t="s">
        <v>165</v>
      </c>
      <c r="N12" s="29"/>
      <c r="O12" s="29"/>
    </row>
    <row r="13" spans="1:15" ht="20.149999999999999" customHeight="1">
      <c r="B13" s="71" t="s">
        <v>18</v>
      </c>
      <c r="C13" s="106">
        <v>10.8</v>
      </c>
      <c r="D13" s="177" t="s">
        <v>165</v>
      </c>
      <c r="E13" s="29"/>
      <c r="F13" s="29"/>
      <c r="G13" s="29"/>
      <c r="H13" s="29"/>
      <c r="I13" s="29"/>
      <c r="J13" s="29"/>
      <c r="K13" s="178" t="s">
        <v>148</v>
      </c>
      <c r="L13" s="179">
        <v>12.2</v>
      </c>
      <c r="M13" s="177" t="s">
        <v>165</v>
      </c>
      <c r="N13" s="29"/>
      <c r="O13" s="29"/>
    </row>
    <row r="14" spans="1:15" ht="20.149999999999999" customHeight="1">
      <c r="B14" s="73" t="s">
        <v>19</v>
      </c>
      <c r="C14" s="179">
        <f>SUM(L8:L29)/22</f>
        <v>12.836363636363636</v>
      </c>
      <c r="D14" s="177" t="s">
        <v>165</v>
      </c>
      <c r="E14" s="29"/>
      <c r="F14" s="29"/>
      <c r="G14" s="29"/>
      <c r="H14" s="29"/>
      <c r="I14" s="29"/>
      <c r="J14" s="29"/>
      <c r="K14" s="178" t="s">
        <v>149</v>
      </c>
      <c r="L14" s="179">
        <f>L13</f>
        <v>12.2</v>
      </c>
      <c r="M14" s="177" t="s">
        <v>165</v>
      </c>
      <c r="N14" s="29"/>
      <c r="O14" s="29"/>
    </row>
    <row r="15" spans="1:15" ht="20.149999999999999" customHeight="1">
      <c r="B15" s="71" t="s">
        <v>20</v>
      </c>
      <c r="C15" s="106">
        <v>15.1</v>
      </c>
      <c r="D15" s="177" t="s">
        <v>165</v>
      </c>
      <c r="E15" s="29"/>
      <c r="F15" s="29"/>
      <c r="G15" s="29"/>
      <c r="H15" s="29"/>
      <c r="I15" s="29"/>
      <c r="J15" s="29"/>
      <c r="K15" s="176" t="s">
        <v>150</v>
      </c>
      <c r="L15" s="179">
        <v>12.8</v>
      </c>
      <c r="M15" s="177" t="s">
        <v>165</v>
      </c>
      <c r="N15" s="29"/>
      <c r="O15" s="29"/>
    </row>
    <row r="16" spans="1:15" ht="20.149999999999999" customHeight="1">
      <c r="B16" s="71" t="s">
        <v>21</v>
      </c>
      <c r="C16" s="179">
        <v>9.3000000000000007</v>
      </c>
      <c r="D16" s="177" t="s">
        <v>165</v>
      </c>
      <c r="E16" s="29"/>
      <c r="F16" s="29"/>
      <c r="G16" s="29"/>
      <c r="H16" s="29"/>
      <c r="I16" s="29"/>
      <c r="J16" s="29"/>
      <c r="K16" s="176" t="s">
        <v>151</v>
      </c>
      <c r="L16" s="106">
        <v>12.7</v>
      </c>
      <c r="M16" s="177" t="s">
        <v>165</v>
      </c>
      <c r="N16" s="29"/>
      <c r="O16" s="29"/>
    </row>
    <row r="17" spans="2:15" ht="20.149999999999999" customHeight="1">
      <c r="B17" s="71" t="s">
        <v>22</v>
      </c>
      <c r="C17" s="106">
        <v>10.5</v>
      </c>
      <c r="D17" s="177" t="s">
        <v>165</v>
      </c>
      <c r="E17" s="29"/>
      <c r="F17" s="29"/>
      <c r="G17" s="29"/>
      <c r="H17" s="29"/>
      <c r="I17" s="29"/>
      <c r="J17" s="29"/>
      <c r="K17" s="178" t="s">
        <v>152</v>
      </c>
      <c r="L17" s="106">
        <v>12.5</v>
      </c>
      <c r="M17" s="177" t="s">
        <v>165</v>
      </c>
      <c r="N17" s="29"/>
      <c r="O17" s="29"/>
    </row>
    <row r="18" spans="2:15" ht="20.149999999999999" customHeight="1">
      <c r="B18" s="71" t="s">
        <v>23</v>
      </c>
      <c r="C18" s="106">
        <v>10.8</v>
      </c>
      <c r="D18" s="177" t="s">
        <v>165</v>
      </c>
      <c r="E18" s="29"/>
      <c r="F18" s="29"/>
      <c r="G18" s="29"/>
      <c r="H18" s="29"/>
      <c r="I18" s="29"/>
      <c r="J18" s="29"/>
      <c r="K18" s="178" t="s">
        <v>153</v>
      </c>
      <c r="L18" s="106">
        <f>L17</f>
        <v>12.5</v>
      </c>
      <c r="M18" s="177" t="s">
        <v>165</v>
      </c>
      <c r="N18" s="29"/>
      <c r="O18" s="29"/>
    </row>
    <row r="19" spans="2:15" ht="20.149999999999999" customHeight="1">
      <c r="B19" s="71" t="s">
        <v>24</v>
      </c>
      <c r="C19" s="106">
        <v>12.7</v>
      </c>
      <c r="D19" s="177" t="s">
        <v>165</v>
      </c>
      <c r="E19" s="29"/>
      <c r="F19" s="29"/>
      <c r="G19" s="29"/>
      <c r="H19" s="29"/>
      <c r="I19" s="29"/>
      <c r="J19" s="29"/>
      <c r="K19" s="178" t="s">
        <v>154</v>
      </c>
      <c r="L19" s="106">
        <v>12.6</v>
      </c>
      <c r="M19" s="177" t="s">
        <v>165</v>
      </c>
      <c r="N19" s="29"/>
      <c r="O19" s="29"/>
    </row>
    <row r="20" spans="2:15" ht="20.149999999999999" customHeight="1">
      <c r="B20" s="71" t="s">
        <v>25</v>
      </c>
      <c r="C20" s="106">
        <v>8.9</v>
      </c>
      <c r="D20" s="177" t="s">
        <v>165</v>
      </c>
      <c r="E20" s="29"/>
      <c r="F20" s="29"/>
      <c r="G20" s="29"/>
      <c r="H20" s="29"/>
      <c r="I20" s="29"/>
      <c r="J20" s="29"/>
      <c r="K20" s="178" t="s">
        <v>155</v>
      </c>
      <c r="L20" s="106">
        <f>L19</f>
        <v>12.6</v>
      </c>
      <c r="M20" s="177" t="s">
        <v>165</v>
      </c>
      <c r="N20" s="29"/>
      <c r="O20" s="29"/>
    </row>
    <row r="21" spans="2:15" ht="20.149999999999999" customHeight="1">
      <c r="B21" s="71" t="s">
        <v>26</v>
      </c>
      <c r="C21" s="106">
        <v>9.4</v>
      </c>
      <c r="D21" s="177" t="s">
        <v>165</v>
      </c>
      <c r="E21" s="29"/>
      <c r="F21" s="29"/>
      <c r="G21" s="29"/>
      <c r="H21" s="29"/>
      <c r="I21" s="29"/>
      <c r="J21" s="29"/>
      <c r="K21" s="178" t="s">
        <v>156</v>
      </c>
      <c r="L21" s="106">
        <f>L20</f>
        <v>12.6</v>
      </c>
      <c r="M21" s="177" t="s">
        <v>165</v>
      </c>
      <c r="N21" s="29"/>
      <c r="O21" s="29"/>
    </row>
    <row r="22" spans="2:15" ht="20.149999999999999" customHeight="1">
      <c r="B22" s="71" t="s">
        <v>27</v>
      </c>
      <c r="C22" s="106">
        <v>8.5</v>
      </c>
      <c r="D22" s="177" t="s">
        <v>165</v>
      </c>
      <c r="E22" s="29"/>
      <c r="F22" s="29"/>
      <c r="G22" s="29"/>
      <c r="H22" s="29"/>
      <c r="I22" s="29"/>
      <c r="J22" s="29"/>
      <c r="K22" s="178" t="s">
        <v>157</v>
      </c>
      <c r="L22" s="106">
        <v>13.2</v>
      </c>
      <c r="M22" s="177" t="s">
        <v>165</v>
      </c>
      <c r="N22" s="29"/>
      <c r="O22" s="29"/>
    </row>
    <row r="23" spans="2:15" ht="20.149999999999999" customHeight="1">
      <c r="B23" s="71" t="s">
        <v>28</v>
      </c>
      <c r="C23" s="106">
        <v>9.3000000000000007</v>
      </c>
      <c r="D23" s="177" t="s">
        <v>165</v>
      </c>
      <c r="E23" s="29"/>
      <c r="F23" s="29"/>
      <c r="G23" s="29"/>
      <c r="H23" s="29"/>
      <c r="I23" s="29"/>
      <c r="J23" s="29"/>
      <c r="K23" s="178" t="s">
        <v>158</v>
      </c>
      <c r="L23" s="106">
        <f>L22</f>
        <v>13.2</v>
      </c>
      <c r="M23" s="177" t="s">
        <v>165</v>
      </c>
      <c r="N23" s="29"/>
      <c r="O23" s="29"/>
    </row>
    <row r="24" spans="2:15" ht="20.149999999999999" customHeight="1">
      <c r="B24" s="71" t="s">
        <v>29</v>
      </c>
      <c r="C24" s="106">
        <v>10.4</v>
      </c>
      <c r="D24" s="177" t="s">
        <v>165</v>
      </c>
      <c r="E24" s="29"/>
      <c r="F24" s="29"/>
      <c r="G24" s="29"/>
      <c r="H24" s="29"/>
      <c r="I24" s="29"/>
      <c r="J24" s="29"/>
      <c r="K24" s="178" t="s">
        <v>159</v>
      </c>
      <c r="L24" s="106">
        <f>L22</f>
        <v>13.2</v>
      </c>
      <c r="M24" s="177" t="s">
        <v>165</v>
      </c>
      <c r="N24" s="29"/>
      <c r="O24" s="29"/>
    </row>
    <row r="25" spans="2:15" ht="20.149999999999999" customHeight="1">
      <c r="B25" s="71" t="s">
        <v>30</v>
      </c>
      <c r="C25" s="179">
        <v>9.4</v>
      </c>
      <c r="D25" s="177" t="s">
        <v>165</v>
      </c>
      <c r="E25" s="29"/>
      <c r="F25" s="29"/>
      <c r="G25" s="29"/>
      <c r="H25" s="29"/>
      <c r="I25" s="29"/>
      <c r="J25" s="29"/>
      <c r="K25" s="178" t="s">
        <v>160</v>
      </c>
      <c r="L25" s="106">
        <v>15.5</v>
      </c>
      <c r="M25" s="177" t="s">
        <v>165</v>
      </c>
      <c r="N25" s="29"/>
      <c r="O25" s="29"/>
    </row>
    <row r="26" spans="2:15" ht="20.149999999999999" customHeight="1">
      <c r="B26" s="71" t="s">
        <v>31</v>
      </c>
      <c r="C26" s="106">
        <v>13.8</v>
      </c>
      <c r="D26" s="177" t="s">
        <v>165</v>
      </c>
      <c r="E26" s="29"/>
      <c r="F26" s="29"/>
      <c r="G26" s="29"/>
      <c r="H26" s="29"/>
      <c r="I26" s="29"/>
      <c r="J26" s="29"/>
      <c r="K26" s="178" t="s">
        <v>161</v>
      </c>
      <c r="L26" s="106">
        <f>L25</f>
        <v>15.5</v>
      </c>
      <c r="M26" s="177" t="s">
        <v>165</v>
      </c>
      <c r="N26" s="29"/>
      <c r="O26" s="29"/>
    </row>
    <row r="27" spans="2:15" ht="20.149999999999999" customHeight="1">
      <c r="B27" s="71" t="s">
        <v>32</v>
      </c>
      <c r="C27" s="106">
        <v>7.3</v>
      </c>
      <c r="D27" s="177" t="s">
        <v>165</v>
      </c>
      <c r="E27" s="29"/>
      <c r="F27" s="29"/>
      <c r="G27" s="29"/>
      <c r="H27" s="29"/>
      <c r="I27" s="29"/>
      <c r="J27" s="29"/>
      <c r="K27" s="178" t="s">
        <v>162</v>
      </c>
      <c r="L27" s="106">
        <f>L26</f>
        <v>15.5</v>
      </c>
      <c r="M27" s="177" t="s">
        <v>165</v>
      </c>
      <c r="N27" s="29"/>
      <c r="O27" s="29"/>
    </row>
    <row r="28" spans="2:15" ht="20.149999999999999" customHeight="1">
      <c r="B28" s="71" t="s">
        <v>250</v>
      </c>
      <c r="C28" s="106">
        <f>C9</f>
        <v>10.1</v>
      </c>
      <c r="D28" s="177" t="s">
        <v>165</v>
      </c>
      <c r="E28" s="29"/>
      <c r="F28" s="29"/>
      <c r="G28" s="29"/>
      <c r="H28" s="29"/>
      <c r="I28" s="29"/>
      <c r="J28" s="29"/>
      <c r="K28" s="178" t="s">
        <v>163</v>
      </c>
      <c r="L28" s="106">
        <v>12.7</v>
      </c>
      <c r="M28" s="177" t="s">
        <v>165</v>
      </c>
      <c r="N28" s="29"/>
      <c r="O28" s="29"/>
    </row>
    <row r="29" spans="2:15" ht="20.149999999999999" customHeight="1">
      <c r="B29" s="71" t="s">
        <v>33</v>
      </c>
      <c r="C29" s="106">
        <f>C9</f>
        <v>10.1</v>
      </c>
      <c r="D29" s="177" t="s">
        <v>165</v>
      </c>
      <c r="E29" s="29"/>
      <c r="F29" s="29"/>
      <c r="G29" s="29"/>
      <c r="H29" s="29"/>
      <c r="I29" s="29"/>
      <c r="J29" s="29"/>
      <c r="K29" s="178" t="s">
        <v>164</v>
      </c>
      <c r="L29" s="106">
        <v>11.7</v>
      </c>
      <c r="M29" s="177" t="s">
        <v>165</v>
      </c>
      <c r="N29" s="29"/>
      <c r="O29" s="29"/>
    </row>
    <row r="30" spans="2:15" ht="20.149999999999999" customHeight="1">
      <c r="B30" s="29" t="s">
        <v>231</v>
      </c>
      <c r="C30" s="29"/>
      <c r="D30" s="29"/>
      <c r="E30" s="29"/>
      <c r="F30" s="29"/>
      <c r="G30" s="29"/>
      <c r="H30" s="29"/>
      <c r="I30" s="29"/>
      <c r="J30" s="29"/>
      <c r="K30" s="29"/>
      <c r="L30" s="29"/>
      <c r="M30" s="29"/>
      <c r="N30" s="29"/>
      <c r="O30" s="29"/>
    </row>
  </sheetData>
  <mergeCells count="2">
    <mergeCell ref="C8:D8"/>
    <mergeCell ref="A3:F3"/>
  </mergeCells>
  <phoneticPr fontId="2"/>
  <hyperlinks>
    <hyperlink ref="A4" r:id="rId1" xr:uid="{E08D2C12-BAF7-4F97-8797-C2DF4219DA91}"/>
  </hyperlinks>
  <pageMargins left="0.70866141732283472" right="0.70866141732283472" top="0.74803149606299213" bottom="0.74803149606299213" header="0.31496062992125984" footer="0.31496062992125984"/>
  <pageSetup paperSize="9" scale="115" orientation="portrait" r:id="rId2"/>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記入にあたって</vt:lpstr>
      <vt:lpstr>申請書</vt:lpstr>
      <vt:lpstr>認定基準達成状況</vt:lpstr>
      <vt:lpstr>判定表</vt:lpstr>
      <vt:lpstr>事務局用(編集不可)→</vt:lpstr>
      <vt:lpstr>項目１①イ関係</vt:lpstr>
      <vt:lpstr>項目２③ア関係</vt:lpstr>
      <vt:lpstr>項目４⑥関係</vt:lpstr>
      <vt:lpstr>項目５⑦関係</vt:lpstr>
      <vt:lpstr>項目６⑩関係</vt:lpstr>
      <vt:lpstr>プルダウン用</vt:lpstr>
      <vt:lpstr>事務局入力作業用</vt:lpstr>
      <vt:lpstr>記入にあたって!Print_Area</vt:lpstr>
      <vt:lpstr>項目１①イ関係!Print_Area</vt:lpstr>
      <vt:lpstr>項目２③ア関係!Print_Area</vt:lpstr>
      <vt:lpstr>項目４⑥関係!Print_Area</vt:lpstr>
      <vt:lpstr>項目５⑦関係!Print_Area</vt:lpstr>
      <vt:lpstr>項目６⑩関係!Print_Area</vt:lpstr>
      <vt:lpstr>申請書!Print_Area</vt:lpstr>
      <vt:lpstr>認定基準達成状況!Print_Area</vt:lpstr>
      <vt:lpstr>判定表!Print_Area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HW54766</dc:creator>
  <cp:lastModifiedBy>HW54766</cp:lastModifiedBy>
  <cp:lastPrinted>2026-08-05T06:07:31Z</cp:lastPrinted>
  <dcterms:created xsi:type="dcterms:W3CDTF">2026-04-22T00:52:25Z</dcterms:created>
  <dcterms:modified xsi:type="dcterms:W3CDTF">2026-08-05T07:09:16Z</dcterms:modified>
</cp:coreProperties>
</file>