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A_表紙・目次" sheetId="1" r:id="rId1"/>
    <sheet name="1_1都道府県別普及率" sheetId="2" r:id="rId2"/>
    <sheet name="1_2水道普及表" sheetId="3" r:id="rId3"/>
    <sheet name="1_3_主要指標" sheetId="4" r:id="rId4"/>
    <sheet name="2_1_施設別給水量" sheetId="5" r:id="rId5"/>
    <sheet name="2_2_施設別取水_実績" sheetId="6" r:id="rId6"/>
    <sheet name="2_3_施設別取水_計画" sheetId="7" r:id="rId7"/>
    <sheet name="2_4_施設別浄水量" sheetId="8" r:id="rId8"/>
    <sheet name="2_5_用途別有収水量" sheetId="9" r:id="rId9"/>
    <sheet name="2_6_口径別有収水量" sheetId="10" r:id="rId10"/>
    <sheet name="3_1_施設概況（上水道)" sheetId="11" r:id="rId11"/>
    <sheet name="3_2_基幹管路" sheetId="12" r:id="rId12"/>
    <sheet name="3_3_総延長" sheetId="13" r:id="rId13"/>
    <sheet name="4_1_市町水道料金" sheetId="14" r:id="rId14"/>
    <sheet name="4_2損益計算" sheetId="15" r:id="rId15"/>
    <sheet name="4_3賃借対照" sheetId="16" r:id="rId16"/>
    <sheet name="5_専用水道" sheetId="17" r:id="rId17"/>
  </sheets>
  <definedNames>
    <definedName name="_xlfn.RANK.EQ" hidden="1">#NAME?</definedName>
    <definedName name="_xlnm.Print_Area" localSheetId="1">'1_1都道府県別普及率'!$A$1:$Q$28</definedName>
    <definedName name="_xlnm.Print_Area" localSheetId="2">'1_2水道普及表'!$A$1:$Z$52</definedName>
    <definedName name="_xlnm.Print_Area" localSheetId="4">'2_1_施設別給水量'!$A$1:$AL$26</definedName>
    <definedName name="_xlnm.Print_Area" localSheetId="10">'3_1_施設概況（上水道)'!$A$1:$Y$23</definedName>
    <definedName name="_xlnm.Print_Area" localSheetId="16">'5_専用水道'!$A$1:$U$99</definedName>
    <definedName name="_xlnm.Print_Area" localSheetId="0">'A_表紙・目次'!$A$1:$M$22,'A_表紙・目次'!$A$24:$N$66</definedName>
  </definedNames>
  <calcPr fullCalcOnLoad="1" iterate="1" iterateCount="1" iterateDelta="0.001"/>
</workbook>
</file>

<file path=xl/sharedStrings.xml><?xml version="1.0" encoding="utf-8"?>
<sst xmlns="http://schemas.openxmlformats.org/spreadsheetml/2006/main" count="2044" uniqueCount="930">
  <si>
    <t>総人口</t>
  </si>
  <si>
    <t>普及率</t>
  </si>
  <si>
    <t>上水道</t>
  </si>
  <si>
    <t>簡易水道</t>
  </si>
  <si>
    <t>専用水道</t>
  </si>
  <si>
    <t>計</t>
  </si>
  <si>
    <t>-</t>
  </si>
  <si>
    <t>現　在　給　水　人　口　（人）</t>
  </si>
  <si>
    <t>都道府県</t>
  </si>
  <si>
    <t>(B)</t>
  </si>
  <si>
    <t>(A)</t>
  </si>
  <si>
    <t>普及率
順　位</t>
  </si>
  <si>
    <t>B/A(％)</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</si>
  <si>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</si>
  <si>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</si>
  <si>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</si>
  <si>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</si>
  <si>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</si>
  <si>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</si>
  <si>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</si>
  <si>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</si>
  <si>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</si>
  <si>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</si>
  <si>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</si>
  <si>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</si>
  <si>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</si>
  <si>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</si>
  <si>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</si>
  <si>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</si>
  <si>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</si>
  <si>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</si>
  <si>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</si>
  <si>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</si>
  <si>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</si>
  <si>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</si>
  <si>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</si>
  <si>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</si>
  <si>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</si>
  <si>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</si>
  <si>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</si>
  <si>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</si>
  <si>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</si>
  <si>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</si>
  <si>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</si>
  <si>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</si>
  <si>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</si>
  <si>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</si>
  <si>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</si>
  <si>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</si>
  <si>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</si>
  <si>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</si>
  <si>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</si>
  <si>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</si>
  <si>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</si>
  <si>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</si>
  <si>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</si>
  <si>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</si>
  <si>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</si>
  <si>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</si>
  <si>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</si>
  <si>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（１－２） 令和元年度 市町別水道普及率</t>
  </si>
  <si>
    <t>上水道</t>
  </si>
  <si>
    <t>簡易水道</t>
  </si>
  <si>
    <t>専　用　水　道</t>
  </si>
  <si>
    <t>合計</t>
  </si>
  <si>
    <t>飲料水供給施設</t>
  </si>
  <si>
    <t>水道等</t>
  </si>
  <si>
    <t>(参考)小規模水道</t>
  </si>
  <si>
    <t>市町名</t>
  </si>
  <si>
    <t>行政区域内
総人口</t>
  </si>
  <si>
    <t>自己水源のみのもの</t>
  </si>
  <si>
    <t>左記以外のもの</t>
  </si>
  <si>
    <t>個所数</t>
  </si>
  <si>
    <t>計画
給水人口</t>
  </si>
  <si>
    <t>現在
給水人口</t>
  </si>
  <si>
    <t>箇所数</t>
  </si>
  <si>
    <t>確認時
給水人口</t>
  </si>
  <si>
    <t>現在
給水人口</t>
  </si>
  <si>
    <t>箇所
数</t>
  </si>
  <si>
    <t>普及率</t>
  </si>
  <si>
    <t>現在
給水人口</t>
  </si>
  <si>
    <t>普及率</t>
  </si>
  <si>
    <t>(人)</t>
  </si>
  <si>
    <t>②⑤⑧⑪</t>
  </si>
  <si>
    <t>(％)</t>
  </si>
  <si>
    <t>①</t>
  </si>
  <si>
    <t>②</t>
  </si>
  <si>
    <t>③</t>
  </si>
  <si>
    <t>④</t>
  </si>
  <si>
    <t>⑤</t>
  </si>
  <si>
    <t>⑥</t>
  </si>
  <si>
    <t>⑦</t>
  </si>
  <si>
    <t>⑧</t>
  </si>
  <si>
    <t>⑨</t>
  </si>
  <si>
    <t>⑩</t>
  </si>
  <si>
    <t>⑪</t>
  </si>
  <si>
    <t>⑫</t>
  </si>
  <si>
    <t>⑬</t>
  </si>
  <si>
    <t>の計</t>
  </si>
  <si>
    <t>③⑥⑨の計</t>
  </si>
  <si>
    <t>④⑦⑩の計</t>
  </si>
  <si>
    <t>⑭/①</t>
  </si>
  <si>
    <t>金沢市</t>
  </si>
  <si>
    <t>七尾市</t>
  </si>
  <si>
    <t>小松市</t>
  </si>
  <si>
    <t>輪島市</t>
  </si>
  <si>
    <t>珠洲市</t>
  </si>
  <si>
    <t>加賀市</t>
  </si>
  <si>
    <t>羽咋市</t>
  </si>
  <si>
    <t>かほく市</t>
  </si>
  <si>
    <t>白山市</t>
  </si>
  <si>
    <t>能美市</t>
  </si>
  <si>
    <t>野々市市</t>
  </si>
  <si>
    <t>川北町</t>
  </si>
  <si>
    <t/>
  </si>
  <si>
    <t>津幡町</t>
  </si>
  <si>
    <t>内灘町</t>
  </si>
  <si>
    <t>志賀町</t>
  </si>
  <si>
    <t>宝達志水町</t>
  </si>
  <si>
    <t>中能登町</t>
  </si>
  <si>
    <t>穴水町</t>
  </si>
  <si>
    <t>能登町</t>
  </si>
  <si>
    <t>市の計</t>
  </si>
  <si>
    <t>町の計</t>
  </si>
  <si>
    <t>計</t>
  </si>
  <si>
    <t>(注) 上段は市町経営、下段は市町以外が経営</t>
  </si>
  <si>
    <t>（保健所別）</t>
  </si>
  <si>
    <t>南加賀</t>
  </si>
  <si>
    <t>石川中央</t>
  </si>
  <si>
    <t>能登中部</t>
  </si>
  <si>
    <t>能登北部</t>
  </si>
  <si>
    <t>（１－３） 水道関係主要指標の推移</t>
  </si>
  <si>
    <t xml:space="preserve">                年   度
項    目</t>
  </si>
  <si>
    <t>Ｓ３５</t>
  </si>
  <si>
    <t>Ｓ３６</t>
  </si>
  <si>
    <t>Ｓ３７</t>
  </si>
  <si>
    <t>Ｓ３８</t>
  </si>
  <si>
    <t>Ｓ３９</t>
  </si>
  <si>
    <t>Ｓ４０</t>
  </si>
  <si>
    <t>Ｓ４１</t>
  </si>
  <si>
    <t>Ｓ４２</t>
  </si>
  <si>
    <t>Ｓ４３</t>
  </si>
  <si>
    <t>Ｓ４４</t>
  </si>
  <si>
    <t>Ｓ４５</t>
  </si>
  <si>
    <t>Ｓ４６</t>
  </si>
  <si>
    <t>Ｓ４７</t>
  </si>
  <si>
    <t>Ｓ４８</t>
  </si>
  <si>
    <t>Ｓ４９</t>
  </si>
  <si>
    <t>Ｓ５０</t>
  </si>
  <si>
    <t>Ｓ５１</t>
  </si>
  <si>
    <t>Ｓ５２</t>
  </si>
  <si>
    <t>Ｓ５３</t>
  </si>
  <si>
    <t>Ｓ５４</t>
  </si>
  <si>
    <t>S55</t>
  </si>
  <si>
    <t>Ｓ５６</t>
  </si>
  <si>
    <t>Ｓ５７</t>
  </si>
  <si>
    <t>Ｓ５８</t>
  </si>
  <si>
    <t>Ｓ５９</t>
  </si>
  <si>
    <t>S60</t>
  </si>
  <si>
    <t>Ｓ６１</t>
  </si>
  <si>
    <t>Ｓ６２</t>
  </si>
  <si>
    <t>Ｓ６３</t>
  </si>
  <si>
    <t>H1</t>
  </si>
  <si>
    <t>Ｈ２</t>
  </si>
  <si>
    <t>Ｈ３</t>
  </si>
  <si>
    <t>Ｈ４</t>
  </si>
  <si>
    <t>Ｈ５</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</si>
  <si>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</si>
  <si>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</si>
  <si>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</si>
  <si>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</si>
  <si>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</si>
  <si>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</si>
  <si>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</si>
  <si>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</si>
  <si>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</si>
  <si>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</si>
  <si>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</si>
  <si>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</si>
  <si>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</si>
  <si>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</si>
  <si>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</si>
  <si>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</si>
  <si>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</si>
  <si>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</si>
  <si>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</si>
  <si>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</si>
  <si>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</si>
  <si>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</si>
  <si>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</si>
  <si>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</si>
  <si>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</si>
  <si>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R1</t>
  </si>
  <si>
    <t>行政人口</t>
  </si>
  <si>
    <t>（人）</t>
  </si>
  <si>
    <t>給水人口</t>
  </si>
  <si>
    <t>上 水 道</t>
  </si>
  <si>
    <t>簡易水道</t>
  </si>
  <si>
    <t>（人）</t>
  </si>
  <si>
    <t>専用水道</t>
  </si>
  <si>
    <t>計</t>
  </si>
  <si>
    <t>普　及　率</t>
  </si>
  <si>
    <t>（％）</t>
  </si>
  <si>
    <t>全国普及率</t>
  </si>
  <si>
    <t>年　間
給水量</t>
  </si>
  <si>
    <r>
      <t>(千ｍ</t>
    </r>
    <r>
      <rPr>
        <vertAlign val="superscript"/>
        <sz val="9"/>
        <rFont val="ＭＳ ゴシック"/>
        <family val="3"/>
      </rPr>
      <t>3</t>
    </r>
    <r>
      <rPr>
        <sz val="9"/>
        <rFont val="ＭＳ ゴシック"/>
        <family val="3"/>
      </rPr>
      <t>)</t>
    </r>
  </si>
  <si>
    <t>　</t>
  </si>
  <si>
    <t>一日
最大
給水量</t>
  </si>
  <si>
    <r>
      <t>(ｍ</t>
    </r>
    <r>
      <rPr>
        <vertAlign val="superscript"/>
        <sz val="9"/>
        <rFont val="ＭＳ ゴシック"/>
        <family val="3"/>
      </rPr>
      <t>3</t>
    </r>
    <r>
      <rPr>
        <sz val="9"/>
        <rFont val="ＭＳ ゴシック"/>
        <family val="3"/>
      </rPr>
      <t>/日)</t>
    </r>
  </si>
  <si>
    <t>一人一日
当たり
給水量</t>
  </si>
  <si>
    <t>平　均</t>
  </si>
  <si>
    <t>最　大</t>
  </si>
  <si>
    <t>簡易
水道</t>
  </si>
  <si>
    <t>(Ｌ/人･日)</t>
  </si>
  <si>
    <t>計</t>
  </si>
  <si>
    <t>施設別
か所数</t>
  </si>
  <si>
    <t>用水供給事業</t>
  </si>
  <si>
    <t>公　営</t>
  </si>
  <si>
    <t>その他</t>
  </si>
  <si>
    <t>専用
水道</t>
  </si>
  <si>
    <t>自己水源</t>
  </si>
  <si>
    <t>(参考)
飲料水
供給施設</t>
  </si>
  <si>
    <t>か所数</t>
  </si>
  <si>
    <t>給水人口</t>
  </si>
  <si>
    <t>上水道
主要指標</t>
  </si>
  <si>
    <t>総管延長（ｍ）</t>
  </si>
  <si>
    <t>耐震適合率(％）</t>
  </si>
  <si>
    <t>－</t>
  </si>
  <si>
    <t>負 荷 率（％）</t>
  </si>
  <si>
    <t>有 効 率（％）</t>
  </si>
  <si>
    <t>有 収 率（％）</t>
  </si>
  <si>
    <t>給水原価（Ａ）</t>
  </si>
  <si>
    <t>供給単価（Ｂ）</t>
  </si>
  <si>
    <t>Ｂ/Ａ×100(％)</t>
  </si>
  <si>
    <t>（２－１） 令和元年度 水道施設別給水量</t>
  </si>
  <si>
    <t>事　業
主体名</t>
  </si>
  <si>
    <t>上　　水　　道</t>
  </si>
  <si>
    <t>簡 易 水 道</t>
  </si>
  <si>
    <t>専 用 水 道</t>
  </si>
  <si>
    <t>給水人口</t>
  </si>
  <si>
    <t>給水量</t>
  </si>
  <si>
    <t>１日最大給水量</t>
  </si>
  <si>
    <t>１日平均
給水量</t>
  </si>
  <si>
    <t>有効水量</t>
  </si>
  <si>
    <t>有収水量</t>
  </si>
  <si>
    <t>負
荷
率</t>
  </si>
  <si>
    <t>有
効
率</t>
  </si>
  <si>
    <t>有
収
率</t>
  </si>
  <si>
    <t>給水
人口</t>
  </si>
  <si>
    <t>１日最大給水量</t>
  </si>
  <si>
    <t>１日平均給水量</t>
  </si>
  <si>
    <t>１日最大
給水量</t>
  </si>
  <si>
    <t>計画</t>
  </si>
  <si>
    <t>現在</t>
  </si>
  <si>
    <t>実績</t>
  </si>
  <si>
    <t>実績</t>
  </si>
  <si>
    <t>(人)</t>
  </si>
  <si>
    <r>
      <t>(千ｍ</t>
    </r>
    <r>
      <rPr>
        <vertAlign val="superscript"/>
        <sz val="8"/>
        <rFont val="ＭＳ ゴシック"/>
        <family val="3"/>
      </rPr>
      <t>３</t>
    </r>
    <r>
      <rPr>
        <sz val="8"/>
        <rFont val="ＭＳ ゴシック"/>
        <family val="3"/>
      </rPr>
      <t>)</t>
    </r>
  </si>
  <si>
    <r>
      <t>(ｍ</t>
    </r>
    <r>
      <rPr>
        <vertAlign val="superscript"/>
        <sz val="8"/>
        <rFont val="ＭＳ ゴシック"/>
        <family val="3"/>
      </rPr>
      <t>３</t>
    </r>
    <r>
      <rPr>
        <sz val="8"/>
        <rFont val="ＭＳ ゴシック"/>
        <family val="3"/>
      </rPr>
      <t>/日)</t>
    </r>
  </si>
  <si>
    <t>(％)</t>
  </si>
  <si>
    <t>(L/人･日)</t>
  </si>
  <si>
    <t>金沢市</t>
  </si>
  <si>
    <t>七尾市</t>
  </si>
  <si>
    <t>小松市</t>
  </si>
  <si>
    <t>輪島市</t>
  </si>
  <si>
    <t>珠洲市</t>
  </si>
  <si>
    <t>加賀市</t>
  </si>
  <si>
    <t>かほく市</t>
  </si>
  <si>
    <t>白山市</t>
  </si>
  <si>
    <t>能美市</t>
  </si>
  <si>
    <t>野々市市</t>
  </si>
  <si>
    <t>津幡町</t>
  </si>
  <si>
    <t>内灘町</t>
  </si>
  <si>
    <t>志賀町</t>
  </si>
  <si>
    <t>宝達志水町</t>
  </si>
  <si>
    <t>中能登町</t>
  </si>
  <si>
    <t>穴水町</t>
  </si>
  <si>
    <t>能登町</t>
  </si>
  <si>
    <t>＜備考＞　専用水道の給水人口は、自己水源専用水道施設分である。</t>
  </si>
  <si>
    <t>（２－２）　令和元年度水道施設別取水量（実績）</t>
  </si>
  <si>
    <r>
      <t>（単位：千ｍ</t>
    </r>
    <r>
      <rPr>
        <vertAlign val="superscript"/>
        <sz val="10"/>
        <rFont val="ＭＳ ゴシック"/>
        <family val="3"/>
      </rPr>
      <t>3</t>
    </r>
    <r>
      <rPr>
        <sz val="10"/>
        <rFont val="ＭＳ ゴシック"/>
        <family val="3"/>
      </rPr>
      <t>／年）</t>
    </r>
  </si>
  <si>
    <t>上　　水　　道</t>
  </si>
  <si>
    <t>簡 易 水 道</t>
  </si>
  <si>
    <t>専 用 水 道</t>
  </si>
  <si>
    <t>計</t>
  </si>
  <si>
    <t>地表水</t>
  </si>
  <si>
    <t>地下水</t>
  </si>
  <si>
    <t>湧水
その他</t>
  </si>
  <si>
    <t>浄水
受水</t>
  </si>
  <si>
    <t>地表水</t>
  </si>
  <si>
    <t>地下水</t>
  </si>
  <si>
    <t>湧　水
その他</t>
  </si>
  <si>
    <t>小計</t>
  </si>
  <si>
    <t>浄水
比率
(％)</t>
  </si>
  <si>
    <t>ダム</t>
  </si>
  <si>
    <t>表流水</t>
  </si>
  <si>
    <t>伏流水</t>
  </si>
  <si>
    <t>浅井戸</t>
  </si>
  <si>
    <t>深井戸</t>
  </si>
  <si>
    <t>深井戸</t>
  </si>
  <si>
    <t>小松市</t>
  </si>
  <si>
    <t>かほく市</t>
  </si>
  <si>
    <t>白山市</t>
  </si>
  <si>
    <t>能美市</t>
  </si>
  <si>
    <t>野々市市</t>
  </si>
  <si>
    <t>宝達志水町</t>
  </si>
  <si>
    <t>中能登町</t>
  </si>
  <si>
    <t>能登町</t>
  </si>
  <si>
    <t>（２－３）　令和元年度 水道施設別取水量（計画）</t>
  </si>
  <si>
    <r>
      <t>（単位：ｍ</t>
    </r>
    <r>
      <rPr>
        <vertAlign val="superscript"/>
        <sz val="10"/>
        <rFont val="ＭＳ Ｐゴシック"/>
        <family val="3"/>
      </rPr>
      <t>3</t>
    </r>
    <r>
      <rPr>
        <sz val="10"/>
        <rFont val="ＭＳ Ｐゴシック"/>
        <family val="3"/>
      </rPr>
      <t>／日）</t>
    </r>
  </si>
  <si>
    <t>上　水　道</t>
  </si>
  <si>
    <t>専用水道</t>
  </si>
  <si>
    <t>（２－４） 令和元年度 水道施設別浄水量</t>
  </si>
  <si>
    <t>事　業
主体名</t>
  </si>
  <si>
    <r>
      <t>上　　水　　道　（千ｍ</t>
    </r>
    <r>
      <rPr>
        <vertAlign val="superscript"/>
        <sz val="9"/>
        <rFont val="ＭＳ ゴシック"/>
        <family val="3"/>
      </rPr>
      <t>３</t>
    </r>
    <r>
      <rPr>
        <sz val="9"/>
        <rFont val="ＭＳ ゴシック"/>
        <family val="3"/>
      </rPr>
      <t>）</t>
    </r>
  </si>
  <si>
    <r>
      <t>簡　易　水　道　　（千ｍ</t>
    </r>
    <r>
      <rPr>
        <vertAlign val="superscript"/>
        <sz val="9"/>
        <rFont val="ＭＳ ゴシック"/>
        <family val="3"/>
      </rPr>
      <t>３</t>
    </r>
    <r>
      <rPr>
        <sz val="9"/>
        <rFont val="ＭＳ ゴシック"/>
        <family val="3"/>
      </rPr>
      <t>）</t>
    </r>
  </si>
  <si>
    <t>消毒のみ</t>
  </si>
  <si>
    <t>緩速ろ過</t>
  </si>
  <si>
    <t>急速ろ過</t>
  </si>
  <si>
    <t>膜ろ過</t>
  </si>
  <si>
    <t>年間浄水量計</t>
  </si>
  <si>
    <t>紫外線</t>
  </si>
  <si>
    <t>その他</t>
  </si>
  <si>
    <t>うち
高度
浄水
処理</t>
  </si>
  <si>
    <t>うち
生物
処理</t>
  </si>
  <si>
    <t>うち
活性炭
処理</t>
  </si>
  <si>
    <t>うち
オゾン
処理</t>
  </si>
  <si>
    <t>金沢市</t>
  </si>
  <si>
    <t>七尾市</t>
  </si>
  <si>
    <t>小松市</t>
  </si>
  <si>
    <t>輪島市</t>
  </si>
  <si>
    <t>珠洲市</t>
  </si>
  <si>
    <t>加賀市</t>
  </si>
  <si>
    <t>羽咋市</t>
  </si>
  <si>
    <t>かほく市</t>
  </si>
  <si>
    <t>野々市市</t>
  </si>
  <si>
    <t>川北町</t>
  </si>
  <si>
    <t>津幡町</t>
  </si>
  <si>
    <t>内灘町</t>
  </si>
  <si>
    <t>志賀町</t>
  </si>
  <si>
    <t>宝達志水町</t>
  </si>
  <si>
    <t>穴水町</t>
  </si>
  <si>
    <t>能登町</t>
  </si>
  <si>
    <t>（２－５） 令和元年度 上水道用途別有収水量</t>
  </si>
  <si>
    <t>事　業
主体名</t>
  </si>
  <si>
    <r>
      <t>用途別給水状況　（千ｍ</t>
    </r>
    <r>
      <rPr>
        <vertAlign val="superscript"/>
        <sz val="9"/>
        <rFont val="ＭＳ ゴシック"/>
        <family val="3"/>
      </rPr>
      <t>３</t>
    </r>
    <r>
      <rPr>
        <sz val="9"/>
        <rFont val="ＭＳ ゴシック"/>
        <family val="3"/>
      </rPr>
      <t>）</t>
    </r>
  </si>
  <si>
    <r>
      <t>用途別年間有収水量　（千ｍ</t>
    </r>
    <r>
      <rPr>
        <vertAlign val="superscript"/>
        <sz val="9"/>
        <rFont val="ＭＳ ゴシック"/>
        <family val="3"/>
      </rPr>
      <t>３</t>
    </r>
    <r>
      <rPr>
        <sz val="9"/>
        <rFont val="ＭＳ ゴシック"/>
        <family val="3"/>
      </rPr>
      <t>）</t>
    </r>
  </si>
  <si>
    <t>年間有収水量</t>
  </si>
  <si>
    <t>専　用　栓</t>
  </si>
  <si>
    <t xml:space="preserve">共用栓
</t>
  </si>
  <si>
    <t xml:space="preserve">公共栓
</t>
  </si>
  <si>
    <t>年　間
有　収
水量計</t>
  </si>
  <si>
    <t>生活用</t>
  </si>
  <si>
    <t>業務・
営業用</t>
  </si>
  <si>
    <t>工場用</t>
  </si>
  <si>
    <t>家庭用</t>
  </si>
  <si>
    <t>営業用</t>
  </si>
  <si>
    <t>官公庁
学校用</t>
  </si>
  <si>
    <t>公　衆
浴場用</t>
  </si>
  <si>
    <t>船舶用</t>
  </si>
  <si>
    <t>小計</t>
  </si>
  <si>
    <t>一般</t>
  </si>
  <si>
    <t>集合</t>
  </si>
  <si>
    <t>川北町</t>
  </si>
  <si>
    <t>（２－６）　令和元年度 上水道口径別有収水量</t>
  </si>
  <si>
    <r>
      <t>口　径　別　年　間　有　収　水　量　（千ｍ</t>
    </r>
    <r>
      <rPr>
        <vertAlign val="superscript"/>
        <sz val="9"/>
        <rFont val="ＭＳ ゴシック"/>
        <family val="3"/>
      </rPr>
      <t>3</t>
    </r>
    <r>
      <rPr>
        <sz val="9"/>
        <rFont val="ＭＳ ゴシック"/>
        <family val="3"/>
      </rPr>
      <t>）</t>
    </r>
  </si>
  <si>
    <t>給水収益
(千円)</t>
  </si>
  <si>
    <t>本工事費
(千円)</t>
  </si>
  <si>
    <t>13mm</t>
  </si>
  <si>
    <t>16mm</t>
  </si>
  <si>
    <t>20mm</t>
  </si>
  <si>
    <t>25mm</t>
  </si>
  <si>
    <t>30mm</t>
  </si>
  <si>
    <t>40mm</t>
  </si>
  <si>
    <t>50mm</t>
  </si>
  <si>
    <t>75mm</t>
  </si>
  <si>
    <t>100mm</t>
  </si>
  <si>
    <t>125mm</t>
  </si>
  <si>
    <t>150mm</t>
  </si>
  <si>
    <t>200mm
以上</t>
  </si>
  <si>
    <t>年間有収水量計</t>
  </si>
  <si>
    <t>（３－１） 令和元年度 上水道施設概況</t>
  </si>
  <si>
    <t>事　業
主体名</t>
  </si>
  <si>
    <t>取水施設</t>
  </si>
  <si>
    <t>浄水施設</t>
  </si>
  <si>
    <t>配水施設</t>
  </si>
  <si>
    <t xml:space="preserve">
現在施設能力</t>
  </si>
  <si>
    <t xml:space="preserve">
 料金収入</t>
  </si>
  <si>
    <t xml:space="preserve">
建　設
事業費</t>
  </si>
  <si>
    <t xml:space="preserve">
年間
有収
水量</t>
  </si>
  <si>
    <t xml:space="preserve">
総費用</t>
  </si>
  <si>
    <t xml:space="preserve">
受　託
工事費</t>
  </si>
  <si>
    <t xml:space="preserve">
給水
収益</t>
  </si>
  <si>
    <t xml:space="preserve">
給水
原価</t>
  </si>
  <si>
    <t xml:space="preserve">
供給
単価</t>
  </si>
  <si>
    <t xml:space="preserve">
職
員
数</t>
  </si>
  <si>
    <t>主たる
水　源</t>
  </si>
  <si>
    <t>深井戸本数</t>
  </si>
  <si>
    <t>県水
受水の
有無</t>
  </si>
  <si>
    <t>消毒のみ</t>
  </si>
  <si>
    <t>急速濾過</t>
  </si>
  <si>
    <t>高度処理方法</t>
  </si>
  <si>
    <t>施設数</t>
  </si>
  <si>
    <t>有効
容量</t>
  </si>
  <si>
    <t>配水場数</t>
  </si>
  <si>
    <t>配水池数</t>
  </si>
  <si>
    <t>1日最大給水量
(実績)</t>
  </si>
  <si>
    <t>配水池
有　効
容　量</t>
  </si>
  <si>
    <t>配水池
貯　留
時　間</t>
  </si>
  <si>
    <r>
      <t>(ｍ</t>
    </r>
    <r>
      <rPr>
        <vertAlign val="superscript"/>
        <sz val="9"/>
        <rFont val="ＭＳ ゴシック"/>
        <family val="3"/>
      </rPr>
      <t>3</t>
    </r>
    <r>
      <rPr>
        <sz val="9"/>
        <rFont val="ＭＳ ゴシック"/>
        <family val="3"/>
      </rPr>
      <t>)</t>
    </r>
  </si>
  <si>
    <t>(ｈ)</t>
  </si>
  <si>
    <t>(千円)</t>
  </si>
  <si>
    <r>
      <t>(千ｍ</t>
    </r>
    <r>
      <rPr>
        <vertAlign val="superscript"/>
        <sz val="9"/>
        <rFont val="ＭＳ ゴシック"/>
        <family val="3"/>
      </rPr>
      <t>3</t>
    </r>
    <r>
      <rPr>
        <sz val="9"/>
        <rFont val="ＭＳ ゴシック"/>
        <family val="3"/>
      </rPr>
      <t>)</t>
    </r>
  </si>
  <si>
    <t>(千円)</t>
  </si>
  <si>
    <r>
      <t>(円/ｍ</t>
    </r>
    <r>
      <rPr>
        <vertAlign val="superscript"/>
        <sz val="9"/>
        <rFont val="ＭＳ ゴシック"/>
        <family val="3"/>
      </rPr>
      <t>3</t>
    </r>
    <r>
      <rPr>
        <sz val="9"/>
        <rFont val="ＭＳ ゴシック"/>
        <family val="3"/>
      </rPr>
      <t>)</t>
    </r>
  </si>
  <si>
    <t>浄水受水</t>
  </si>
  <si>
    <t>有</t>
  </si>
  <si>
    <t>中間塩素処理</t>
  </si>
  <si>
    <t>表流水(自流)</t>
  </si>
  <si>
    <t>無</t>
  </si>
  <si>
    <t>ダム放流</t>
  </si>
  <si>
    <t>粉末活性炭処理</t>
  </si>
  <si>
    <t>深井戸水</t>
  </si>
  <si>
    <t>マンガン接触ろ過</t>
  </si>
  <si>
    <t>深井戸水</t>
  </si>
  <si>
    <t>浄水受水</t>
  </si>
  <si>
    <t>ダム直接</t>
  </si>
  <si>
    <t>ダム等から直接導水路等により取水を行っている形態のもの。</t>
  </si>
  <si>
    <t>ダム放流</t>
  </si>
  <si>
    <t>水源手当をダム等に依存し、下流で取水を行っている形態のもの。</t>
  </si>
  <si>
    <t>湖沼水</t>
  </si>
  <si>
    <t>天然湖沼等の貯水池から直接取水を行っている形態のもの。</t>
  </si>
  <si>
    <t>表流水(自流)</t>
  </si>
  <si>
    <r>
      <t>ダム直接（ｍ</t>
    </r>
    <r>
      <rPr>
        <vertAlign val="superscript"/>
        <sz val="12"/>
        <rFont val="ＭＳ ゴシック"/>
        <family val="3"/>
      </rPr>
      <t>3</t>
    </r>
    <r>
      <rPr>
        <sz val="12"/>
        <rFont val="ＭＳ ゴシック"/>
        <family val="3"/>
      </rPr>
      <t>）、ダム放流 （m</t>
    </r>
    <r>
      <rPr>
        <vertAlign val="superscript"/>
        <sz val="12"/>
        <rFont val="ＭＳ ゴシック"/>
        <family val="3"/>
      </rPr>
      <t>3</t>
    </r>
    <r>
      <rPr>
        <sz val="12"/>
        <rFont val="ＭＳ ゴシック"/>
        <family val="3"/>
      </rPr>
      <t xml:space="preserve"> ）、湖沼水（m</t>
    </r>
    <r>
      <rPr>
        <vertAlign val="superscript"/>
        <sz val="12"/>
        <rFont val="ＭＳ ゴシック"/>
        <family val="3"/>
      </rPr>
      <t>3</t>
    </r>
    <r>
      <rPr>
        <sz val="12"/>
        <rFont val="ＭＳ ゴシック"/>
        <family val="3"/>
      </rPr>
      <t xml:space="preserve"> ）以外の河川水の取水を行っている形態のもの。</t>
    </r>
  </si>
  <si>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</si>
  <si>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</si>
  <si>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</si>
  <si>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</si>
  <si>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</si>
  <si>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</si>
  <si>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</si>
  <si>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</si>
  <si>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r>
      <t>湧水、天水、海水等 ダム直接（m</t>
    </r>
    <r>
      <rPr>
        <vertAlign val="superscript"/>
        <sz val="12"/>
        <rFont val="ＭＳ ゴシック"/>
        <family val="3"/>
      </rPr>
      <t>3</t>
    </r>
    <r>
      <rPr>
        <sz val="12"/>
        <rFont val="ＭＳ ゴシック"/>
        <family val="3"/>
      </rPr>
      <t>）～原水受水（m</t>
    </r>
    <r>
      <rPr>
        <vertAlign val="superscript"/>
        <sz val="12"/>
        <rFont val="ＭＳ ゴシック"/>
        <family val="3"/>
      </rPr>
      <t>3</t>
    </r>
    <r>
      <rPr>
        <sz val="12"/>
        <rFont val="ＭＳ ゴシック"/>
        <family val="3"/>
      </rPr>
      <t>）以外で浄水受水を除く。</t>
    </r>
  </si>
  <si>
    <t>浄水受水</t>
  </si>
  <si>
    <t>用水供給、分水を受ける浄水量とする。</t>
  </si>
  <si>
    <t>（３－２） 令和元年度 上水道管種別管路延長（基幹管路）</t>
  </si>
  <si>
    <t>基 幹 管 路 の 種 別　（ｍ）</t>
  </si>
  <si>
    <t>総延長</t>
  </si>
  <si>
    <t>耐　震　管</t>
  </si>
  <si>
    <t>耐震適合管</t>
  </si>
  <si>
    <t>鋳鉄管</t>
  </si>
  <si>
    <t>ダクタイル鋳鉄管</t>
  </si>
  <si>
    <t>鋼　管</t>
  </si>
  <si>
    <t>石　綿
セメント管</t>
  </si>
  <si>
    <t>硬質塩化ビニル管</t>
  </si>
  <si>
    <t>コンクリート管</t>
  </si>
  <si>
    <t>鉛管</t>
  </si>
  <si>
    <t>ポリエチレン管</t>
  </si>
  <si>
    <t>ステンレス管</t>
  </si>
  <si>
    <t>その他
(不明)</t>
  </si>
  <si>
    <t xml:space="preserve">
（ｍ）</t>
  </si>
  <si>
    <t>延長
(ｍ)</t>
  </si>
  <si>
    <t>割合
(％)</t>
  </si>
  <si>
    <t>耐震性
あり</t>
  </si>
  <si>
    <t>よい
地盤</t>
  </si>
  <si>
    <t>ＲＲ
ロング継手</t>
  </si>
  <si>
    <t>ＲＲ
継手</t>
  </si>
  <si>
    <t>耐震性あり</t>
  </si>
  <si>
    <t>金沢市</t>
  </si>
  <si>
    <t>七尾市</t>
  </si>
  <si>
    <t>小松市</t>
  </si>
  <si>
    <t>輪島市</t>
  </si>
  <si>
    <t>珠洲市</t>
  </si>
  <si>
    <t>加賀市</t>
  </si>
  <si>
    <t>羽咋市</t>
  </si>
  <si>
    <t>かほく市</t>
  </si>
  <si>
    <t>白山市</t>
  </si>
  <si>
    <t>能美市</t>
  </si>
  <si>
    <t>津幡町</t>
  </si>
  <si>
    <t>内灘町</t>
  </si>
  <si>
    <t>志賀町</t>
  </si>
  <si>
    <t>宝達志水町</t>
  </si>
  <si>
    <t>中能登町</t>
  </si>
  <si>
    <t>穴水町</t>
  </si>
  <si>
    <t>能登町</t>
  </si>
  <si>
    <t>石川県</t>
  </si>
  <si>
    <t>（３－３）令和元年度 上水道管種別管路延長（総延長）</t>
  </si>
  <si>
    <t>管　路　の　種　別　（ｍ）</t>
  </si>
  <si>
    <t>ＲＲ
ロング
継手</t>
  </si>
  <si>
    <t>基幹管路ＲＲ継手</t>
  </si>
  <si>
    <t>配水支管ＲＲ継手</t>
  </si>
  <si>
    <t>事業数</t>
  </si>
  <si>
    <t>体系
区分</t>
  </si>
  <si>
    <t>口径区分</t>
  </si>
  <si>
    <t>基 本 料 金　（円/月）</t>
  </si>
  <si>
    <r>
      <t>従 量 料 金   （円/ｍ</t>
    </r>
    <r>
      <rPr>
        <vertAlign val="superscript"/>
        <sz val="9"/>
        <rFont val="ＭＳ ゴシック"/>
        <family val="3"/>
      </rPr>
      <t>３</t>
    </r>
    <r>
      <rPr>
        <sz val="9"/>
        <rFont val="ＭＳ ゴシック"/>
        <family val="3"/>
      </rPr>
      <t>）</t>
    </r>
  </si>
  <si>
    <t>口径使用料
（円/月）</t>
  </si>
  <si>
    <t>φ13水道料金（円/月）</t>
  </si>
  <si>
    <t>φ20水道料金（円/月）</t>
  </si>
  <si>
    <t>最終改正</t>
  </si>
  <si>
    <t>上水道</t>
  </si>
  <si>
    <t>簡易水道</t>
  </si>
  <si>
    <t>-</t>
  </si>
  <si>
    <t>5m3</t>
  </si>
  <si>
    <t>7m3</t>
  </si>
  <si>
    <t>8m3</t>
  </si>
  <si>
    <t>10m3</t>
  </si>
  <si>
    <t>1-5</t>
  </si>
  <si>
    <t>6-7</t>
  </si>
  <si>
    <t>8</t>
  </si>
  <si>
    <t>9-10</t>
  </si>
  <si>
    <t>11-20</t>
  </si>
  <si>
    <t>21-30</t>
  </si>
  <si>
    <t>31-40</t>
  </si>
  <si>
    <t>41-50</t>
  </si>
  <si>
    <t>51-60</t>
  </si>
  <si>
    <t>61-100</t>
  </si>
  <si>
    <t>101-200</t>
  </si>
  <si>
    <t>201-1000</t>
  </si>
  <si>
    <t>1001-5000</t>
  </si>
  <si>
    <t>5001-</t>
  </si>
  <si>
    <t>φ13</t>
  </si>
  <si>
    <t>φ20</t>
  </si>
  <si>
    <r>
      <t>使用量
10m</t>
    </r>
    <r>
      <rPr>
        <vertAlign val="superscript"/>
        <sz val="9"/>
        <rFont val="ＭＳ ゴシック"/>
        <family val="3"/>
      </rPr>
      <t>３</t>
    </r>
  </si>
  <si>
    <r>
      <t>使用量
20m</t>
    </r>
    <r>
      <rPr>
        <vertAlign val="superscript"/>
        <sz val="9"/>
        <rFont val="ＭＳ ゴシック"/>
        <family val="3"/>
      </rPr>
      <t>３</t>
    </r>
  </si>
  <si>
    <r>
      <t>使用量
30m</t>
    </r>
    <r>
      <rPr>
        <vertAlign val="superscript"/>
        <sz val="9"/>
        <rFont val="ＭＳ ゴシック"/>
        <family val="3"/>
      </rPr>
      <t>３</t>
    </r>
  </si>
  <si>
    <t>用途</t>
  </si>
  <si>
    <t>口径</t>
  </si>
  <si>
    <t>φ13</t>
  </si>
  <si>
    <t>－</t>
  </si>
  <si>
    <t>φ20</t>
  </si>
  <si>
    <t>輪島市</t>
  </si>
  <si>
    <t>用途</t>
  </si>
  <si>
    <t>-</t>
  </si>
  <si>
    <t>白山市</t>
  </si>
  <si>
    <t>白山市
（簡水）</t>
  </si>
  <si>
    <t>能美市</t>
  </si>
  <si>
    <t>口径</t>
  </si>
  <si>
    <t>－</t>
  </si>
  <si>
    <t>H29.9</t>
  </si>
  <si>
    <t>川北町</t>
  </si>
  <si>
    <t>津幡町</t>
  </si>
  <si>
    <t>津幡町
(上河合）</t>
  </si>
  <si>
    <t>津幡町
(木窪）</t>
  </si>
  <si>
    <t>津幡町
（上大田）</t>
  </si>
  <si>
    <t>内灘町</t>
  </si>
  <si>
    <t>志賀町</t>
  </si>
  <si>
    <t>Ｈ31.3.15改正  R元.10.1施行</t>
  </si>
  <si>
    <t>宝達志水町</t>
  </si>
  <si>
    <t>穴水町</t>
  </si>
  <si>
    <t>他</t>
  </si>
  <si>
    <t>R1.10.1(改正条例施行)</t>
  </si>
  <si>
    <t>上水道平均</t>
  </si>
  <si>
    <t>簡易水道平均</t>
  </si>
  <si>
    <t>平　　均</t>
  </si>
  <si>
    <t>※）本表は市町営水道事業における水道料金であり、民営簡易水道（組合営）の水道料金は含めていない。</t>
  </si>
  <si>
    <t>（４－２） 令和元年度 水道事業者別財務状況（損益計算書）</t>
  </si>
  <si>
    <t>(単位:千円)</t>
  </si>
  <si>
    <t xml:space="preserve">
事　業
主体名</t>
  </si>
  <si>
    <t>　　　収　　　　　　　　益</t>
  </si>
  <si>
    <t>　　　　費　　　　　　　　　用</t>
  </si>
  <si>
    <t>当年度
純利益</t>
  </si>
  <si>
    <t>　　　営　業　収　益</t>
  </si>
  <si>
    <t>　　　営　業　外　収　益</t>
  </si>
  <si>
    <t xml:space="preserve">特別利益 </t>
  </si>
  <si>
    <t>　　　営　業　費　用</t>
  </si>
  <si>
    <t>　　　営　業　外　費　用</t>
  </si>
  <si>
    <t xml:space="preserve">特別損失 </t>
  </si>
  <si>
    <t>給水収益</t>
  </si>
  <si>
    <t xml:space="preserve">受託
工事
収益 </t>
  </si>
  <si>
    <t>その他
営業収益</t>
  </si>
  <si>
    <t>受取利息及び配当金</t>
  </si>
  <si>
    <t>国庫（県）補助金</t>
  </si>
  <si>
    <t>他会計
補助金</t>
  </si>
  <si>
    <t xml:space="preserve">雑収益 </t>
  </si>
  <si>
    <t xml:space="preserve">原水費 </t>
  </si>
  <si>
    <t>浄水費</t>
  </si>
  <si>
    <t>配水費</t>
  </si>
  <si>
    <t>給水費</t>
  </si>
  <si>
    <t>受　託
工事費</t>
  </si>
  <si>
    <t>業務費</t>
  </si>
  <si>
    <t xml:space="preserve">総係費 </t>
  </si>
  <si>
    <t>減　価
償却費</t>
  </si>
  <si>
    <t>資　産
減耗費</t>
  </si>
  <si>
    <t xml:space="preserve">その他
営業費用 </t>
  </si>
  <si>
    <t>企業債
利　息</t>
  </si>
  <si>
    <t>その他借入金利息</t>
  </si>
  <si>
    <t xml:space="preserve">企業債取扱諸費 </t>
  </si>
  <si>
    <t>繰延勘定償却</t>
  </si>
  <si>
    <t>その他
営業外
費　用</t>
  </si>
  <si>
    <t>（４－３）　令和元年度 水道事業者別財務状況（賃借対照表）</t>
  </si>
  <si>
    <t xml:space="preserve">　　　資　　　　　　　　　　産 </t>
  </si>
  <si>
    <t>　　　負　　債　　・　　資　　本</t>
  </si>
  <si>
    <t>　　　固　定　資　産</t>
  </si>
  <si>
    <t>　　　流　動　資　産</t>
  </si>
  <si>
    <t>繰延
勘定</t>
  </si>
  <si>
    <t>　　　負　　　　　債</t>
  </si>
  <si>
    <t xml:space="preserve">　　　総　　　　資　　　　本 </t>
  </si>
  <si>
    <t>　　　有　形　固　定　資　産</t>
  </si>
  <si>
    <t xml:space="preserve">
無　　形
固定資産</t>
  </si>
  <si>
    <t xml:space="preserve">
投　資</t>
  </si>
  <si>
    <t xml:space="preserve">
現　　金
及び預金</t>
  </si>
  <si>
    <t xml:space="preserve">
未収金</t>
  </si>
  <si>
    <t xml:space="preserve">
その他</t>
  </si>
  <si>
    <t>固定負債</t>
  </si>
  <si>
    <t>　　　流動負債</t>
  </si>
  <si>
    <t>資本金</t>
  </si>
  <si>
    <t>　　　剰　　　余　　　金</t>
  </si>
  <si>
    <t>土　地</t>
  </si>
  <si>
    <t>償却資産</t>
  </si>
  <si>
    <t>減価償却
累計額</t>
  </si>
  <si>
    <t>建　設
仮勘定</t>
  </si>
  <si>
    <t>　　資　本　剰　余　金</t>
  </si>
  <si>
    <t>　　利　益　余　剰　金</t>
  </si>
  <si>
    <t>国　庫
補助金</t>
  </si>
  <si>
    <t>工　事
負担金</t>
  </si>
  <si>
    <t>再評価
積立金</t>
  </si>
  <si>
    <t>減　債
積立金</t>
  </si>
  <si>
    <t>その他
積立金</t>
  </si>
  <si>
    <t>当年度末
処分利益
剰余金、
当年度末
処理欠損金</t>
  </si>
  <si>
    <t>（５）　専用水道</t>
  </si>
  <si>
    <t>番
号</t>
  </si>
  <si>
    <t>市町名</t>
  </si>
  <si>
    <t>設 置 者 名
(施 設 名)</t>
  </si>
  <si>
    <t>国の
施設</t>
  </si>
  <si>
    <t>施 設 所 在 地</t>
  </si>
  <si>
    <t>確認
年月日</t>
  </si>
  <si>
    <t>竣功
年月</t>
  </si>
  <si>
    <t>給水区域
記号</t>
  </si>
  <si>
    <t>給水区域の
上簡水名称</t>
  </si>
  <si>
    <t>確認時
給水人口
（人）</t>
  </si>
  <si>
    <t>現在
給水人口
（人）</t>
  </si>
  <si>
    <t>施設
能力
(ｍ3/日)</t>
  </si>
  <si>
    <t>職
員
数
(人)</t>
  </si>
  <si>
    <t>原水の
種　別</t>
  </si>
  <si>
    <t>原水
種別
記号</t>
  </si>
  <si>
    <t>浄水施設の種別</t>
  </si>
  <si>
    <t>専用兼用の別</t>
  </si>
  <si>
    <t>給水状況</t>
  </si>
  <si>
    <t>技術管理者の設置</t>
  </si>
  <si>
    <t>水質検査機関記号</t>
  </si>
  <si>
    <t>水質検査機関名称</t>
  </si>
  <si>
    <t>金沢市諸江町３０番１号</t>
  </si>
  <si>
    <t>深井戸</t>
  </si>
  <si>
    <t>3,4</t>
  </si>
  <si>
    <t>㈱総合保健センター</t>
  </si>
  <si>
    <t>アパホテル株式会社　APAホテル金沢中央</t>
  </si>
  <si>
    <t>金沢市片町１丁目５番２４号</t>
  </si>
  <si>
    <t>北陸保健衛生研究所</t>
  </si>
  <si>
    <t>金沢スカイビル管理組合　金沢スカイビル</t>
  </si>
  <si>
    <t>金沢市武蔵町１５番１号</t>
  </si>
  <si>
    <t>併用</t>
  </si>
  <si>
    <t>三菱ケミカルアクア・ソリューションズ(株)
（株）総合保健センター</t>
  </si>
  <si>
    <t>ホテル金沢株式会社　ホテル金沢</t>
  </si>
  <si>
    <t>金沢市堀川新町１番１号</t>
  </si>
  <si>
    <t>医療法人社団橘会　米澤病院</t>
  </si>
  <si>
    <t>金沢市京町１番３０号</t>
  </si>
  <si>
    <t>平成元年10月</t>
  </si>
  <si>
    <t>金沢市立病院開設者　金沢市立病院</t>
  </si>
  <si>
    <t>金沢市平和町３丁目７番３号</t>
  </si>
  <si>
    <t>深井戸
受水併用</t>
  </si>
  <si>
    <t>医療法人社団浅ノ川　桜ヶ丘病院</t>
  </si>
  <si>
    <t>金沢市観法寺町へ１７４番地</t>
  </si>
  <si>
    <t>昭和58年11月</t>
  </si>
  <si>
    <t>医療法人社団博友会　金沢西病院</t>
  </si>
  <si>
    <t>金沢市駅西本町６丁目１５番４１号</t>
  </si>
  <si>
    <t>昭和51年6月</t>
  </si>
  <si>
    <t>(株)総合保健センター</t>
  </si>
  <si>
    <t>医療法人積仁会　岡部病院</t>
  </si>
  <si>
    <t>金沢市長坂町チ部１５番地</t>
  </si>
  <si>
    <t>医療法人積仁会　介護老人保健施設あっぷる</t>
  </si>
  <si>
    <t>特定医療法人扇翔会　南が丘病院</t>
  </si>
  <si>
    <t>金沢市馬替２丁目１２５番地</t>
  </si>
  <si>
    <t>昭和57年3月</t>
  </si>
  <si>
    <t>2.4.6</t>
  </si>
  <si>
    <t>国家公務員共済組合連合会　北陸病院　北陸病院</t>
  </si>
  <si>
    <t>金沢市泉が丘２丁目１３番４３号</t>
  </si>
  <si>
    <t>社会医療法人財団松原愛育会　松原病院</t>
  </si>
  <si>
    <t>金沢市石引４丁目３番５号</t>
  </si>
  <si>
    <t>医療法人社団光風会　結城病院</t>
  </si>
  <si>
    <t>金沢市円光寺３丁目２１番７号</t>
  </si>
  <si>
    <t>公益社団法人石川勤労者医療協会　上荒屋クリニック</t>
  </si>
  <si>
    <t>金沢市上荒屋１丁目７９番地</t>
  </si>
  <si>
    <t>医療法人社団安田内科病院　金沢安田内科病院</t>
  </si>
  <si>
    <t>金沢市大豆田本町ハ６２番地</t>
  </si>
  <si>
    <t>昭和56年8月</t>
  </si>
  <si>
    <t>公益社団法人石川勤労者医療協会　城北病院北棟</t>
  </si>
  <si>
    <t>金沢市京町２０番３号</t>
  </si>
  <si>
    <t>株式会社ホライズン・ホテルズ　ANAクラウンプラザホテル金沢</t>
  </si>
  <si>
    <t>金沢市昭和町１６番３号</t>
  </si>
  <si>
    <t>(株)北陸環境科学研究所</t>
  </si>
  <si>
    <t>金沢ターミナル開発株式会社　金沢百番街　専用水道</t>
  </si>
  <si>
    <t>金沢市木ノ新保町１番１号</t>
  </si>
  <si>
    <t>株式会社金沢国際ホテル　金沢国際ホテル</t>
  </si>
  <si>
    <t>金沢市大額町ル８番地</t>
  </si>
  <si>
    <t>昭和55年12月</t>
  </si>
  <si>
    <t>株式会社エオネックス</t>
  </si>
  <si>
    <t>マンテンホテル株式会社　金沢マンテンホテル</t>
  </si>
  <si>
    <t>金沢市北安江１丁目６番１号</t>
  </si>
  <si>
    <t>株式会社ケン・金沢ホテルマネジメント　金沢白鳥路ホテル</t>
  </si>
  <si>
    <t>金沢市丸の内６番３号</t>
  </si>
  <si>
    <t>医療法人社団映寿会　映寿会みらい病院</t>
  </si>
  <si>
    <t>日本アセットマーケティング株式会社　長崎屋　金沢店　</t>
  </si>
  <si>
    <t>金沢市西泉４丁目１１番地</t>
  </si>
  <si>
    <t>エオネックス株式会社</t>
  </si>
  <si>
    <t>国立大学法人金沢大学　金沢大学宝町団地専用水道</t>
  </si>
  <si>
    <t>金沢市宝町１３番１号</t>
  </si>
  <si>
    <t>独立行政法人国立病院機構金沢医療センター　金沢医療センター</t>
  </si>
  <si>
    <t>金沢市下石引町１番１号</t>
  </si>
  <si>
    <t>医療法人社団浅ノ川　金沢循環器病院　</t>
  </si>
  <si>
    <t>金沢市田中町は１６番地</t>
  </si>
  <si>
    <t>北陸保健衛生研究所</t>
  </si>
  <si>
    <t>ルートインジャパン株式会社　ホテルルートイン金沢駅前</t>
  </si>
  <si>
    <t>金沢市昭和町２２番１号</t>
  </si>
  <si>
    <t>株式会社アプラウド　ホテル　アマリス＆ヒップ</t>
  </si>
  <si>
    <t>金沢市黒田１丁目２１２番地１</t>
  </si>
  <si>
    <t>金沢市元菊町２０番１号</t>
  </si>
  <si>
    <t>香林坊アトリオ管理組合　管理者　金沢都市開発株式会社　香林坊アトリオ</t>
  </si>
  <si>
    <t>金沢市香林坊１丁目１番１号</t>
  </si>
  <si>
    <t>三菱ケミカルアクア・ソリューションズ株式会社
(株)総合保健センター</t>
  </si>
  <si>
    <t>ユニー株式会社　アピタ金沢店</t>
  </si>
  <si>
    <t>金沢市中村町１０番２０号</t>
  </si>
  <si>
    <t>三菱ケミカルアクア・ソリューションズ株式会社</t>
  </si>
  <si>
    <t>香林坊第一開発ビル管理組合　香林坊第一開発ビル　</t>
  </si>
  <si>
    <t>金沢市香林坊２丁目１番１号</t>
  </si>
  <si>
    <t>社会福祉法人恩賜財団済生会支部石川県共生会　石川県済生会金沢病院</t>
  </si>
  <si>
    <t>金沢市赤土町ニ１３番地６</t>
  </si>
  <si>
    <t>三菱ケミカルアクア・ソリューションズ(株)</t>
  </si>
  <si>
    <t>学校法人北陸大学　北陸大学　松雲会館</t>
  </si>
  <si>
    <t>金沢市太陽が丘１丁目１番地</t>
  </si>
  <si>
    <t>金沢ターミナル開発株式会社　金沢駅西口ビル</t>
  </si>
  <si>
    <t>株式会社フロンティア・トラスト　ザ　タワーホテル</t>
  </si>
  <si>
    <t>金沢市疋田３丁目７番地</t>
  </si>
  <si>
    <t>金沢市沖町ハ１５番地</t>
  </si>
  <si>
    <t>環境未来(株)総合検査センター</t>
  </si>
  <si>
    <t>アパホテル株式会社　アパホテル金沢西</t>
  </si>
  <si>
    <t>金沢市古府３丁目１２７番地</t>
  </si>
  <si>
    <t>アパレント株式会社　アパホテル金沢駅前</t>
  </si>
  <si>
    <t>金沢市広岡１丁目９番２８号</t>
  </si>
  <si>
    <t>金沢市小坂町中８３番地</t>
  </si>
  <si>
    <t>3,4,8</t>
  </si>
  <si>
    <t>金沢市大浦町ホ２２番地１</t>
  </si>
  <si>
    <t>三菱ケミカルアクア・ソリューションズ(株)、(株)総合保健センター</t>
  </si>
  <si>
    <t>ジェイアール西日本不動産開発株式会社　金沢フォーラス</t>
  </si>
  <si>
    <t>金沢市堀川新町３番１号</t>
  </si>
  <si>
    <t>環境未来(株)</t>
  </si>
  <si>
    <t>イオンリテール株式会社　イオン金沢店</t>
  </si>
  <si>
    <t>金沢市福久２丁目５８番地</t>
  </si>
  <si>
    <t>3.4.8</t>
  </si>
  <si>
    <t>(株)エオネックス</t>
  </si>
  <si>
    <t>金沢市本町１丁目２番２７号</t>
  </si>
  <si>
    <t>イオンリテール株式会社　イオンもりの里店</t>
  </si>
  <si>
    <t>金沢市もりの里１丁目７０番地</t>
  </si>
  <si>
    <t>金沢市田上本町カ４５番地１</t>
  </si>
  <si>
    <t>三菱ケミカルアクア・ソリューションズ株式会社 
株式会社 総合保健センター</t>
  </si>
  <si>
    <t>公益社団法人石川勤労者医療協会　城北病院</t>
  </si>
  <si>
    <t>金沢市京町２０番３号</t>
  </si>
  <si>
    <t>金沢市有松５丁目１番７号</t>
  </si>
  <si>
    <t xml:space="preserve">三菱ケミカルアクア・ソリューションズ株式会社 </t>
  </si>
  <si>
    <t>金沢市三口新町１丁目８番１号</t>
  </si>
  <si>
    <t>北陸保健衛生研究所</t>
  </si>
  <si>
    <t>株式会社ビスタホテルマネジメント　ホテルビスタ金沢</t>
  </si>
  <si>
    <t>金沢市広岡２丁目１３番２７号</t>
  </si>
  <si>
    <t>株式会社マイステイズ・ホテル・マネジメント　ホテルマイステイズ金沢キャッスル</t>
  </si>
  <si>
    <t>金沢市此花町１０番１７号</t>
  </si>
  <si>
    <t>浅井戸</t>
  </si>
  <si>
    <t>ホテルフォルツァ金沢</t>
  </si>
  <si>
    <t>深井戸</t>
  </si>
  <si>
    <t>2,3,4,8</t>
  </si>
  <si>
    <t>環境未来株式会社</t>
  </si>
  <si>
    <t>金沢刑務所</t>
  </si>
  <si>
    <t>金沢市田上町公１</t>
  </si>
  <si>
    <t>陸上自衛隊金沢駐屯地</t>
  </si>
  <si>
    <t>金沢市野田町１番８号</t>
  </si>
  <si>
    <t>受水</t>
  </si>
  <si>
    <t>株式会社総合保健センター</t>
  </si>
  <si>
    <t>湯快リゾート金波荘</t>
  </si>
  <si>
    <t>七尾市和倉町ヨｰ91</t>
  </si>
  <si>
    <t>七尾市上水道</t>
  </si>
  <si>
    <t>大杉みどりの里</t>
  </si>
  <si>
    <t>小松市大杉町イ98番地</t>
  </si>
  <si>
    <t>環境未来㈱</t>
  </si>
  <si>
    <t>特別養護老人ホームあたかの郷</t>
  </si>
  <si>
    <t>小松市安宅町ル1番地28</t>
  </si>
  <si>
    <t>小松市上水道</t>
  </si>
  <si>
    <t>2,3,4</t>
  </si>
  <si>
    <t>一般社団法人北陸保健衛生研究所</t>
  </si>
  <si>
    <t>粟津神経サナトリウム</t>
  </si>
  <si>
    <t>小松市矢田野町ヲ88</t>
  </si>
  <si>
    <t>北陸保健衛生研究所</t>
  </si>
  <si>
    <t>航空自衛隊小松基地</t>
  </si>
  <si>
    <t>小松市向本折町戊267番地</t>
  </si>
  <si>
    <t>一般財団法人　石川県予防医学協会</t>
  </si>
  <si>
    <t>輪島市　臨空産業団地専用水道</t>
  </si>
  <si>
    <t>石川県輪島市三井町三洲穂</t>
  </si>
  <si>
    <t>(財)北陸保健衛生研究所</t>
  </si>
  <si>
    <t>加賀市</t>
  </si>
  <si>
    <t>山代温泉１９の５８番地１</t>
  </si>
  <si>
    <t>加賀市上水道</t>
  </si>
  <si>
    <t>深井戸、受水</t>
  </si>
  <si>
    <t>3,6,8</t>
  </si>
  <si>
    <t>環境未来（株）総合検査センター</t>
  </si>
  <si>
    <t>片山津ゴルフ場倶楽部山代山中ゴルフ場</t>
  </si>
  <si>
    <t>受水</t>
  </si>
  <si>
    <t>（財）石川県予防医学協会</t>
  </si>
  <si>
    <t>片山津ゴルフ倶楽部</t>
  </si>
  <si>
    <t>片山津温泉ながやま</t>
  </si>
  <si>
    <t>3,4,6,8</t>
  </si>
  <si>
    <t>ＮＥＷ　ＭＡＲＵＹＡホテル専用水道</t>
  </si>
  <si>
    <t>みずほリゾート加賀山中</t>
  </si>
  <si>
    <t>（財）北陸保健衛生研究所</t>
  </si>
  <si>
    <t>ゆのくに天祥</t>
  </si>
  <si>
    <t>㈱エオネックス</t>
  </si>
  <si>
    <t>山代温泉みやびの宿加賀百万石</t>
  </si>
  <si>
    <t>深井戸、受水</t>
  </si>
  <si>
    <t>三菱ケミカルアクア・ソリューソンズ㈱</t>
  </si>
  <si>
    <t>中日本高速道路株式会社
金沢支社　金沢保全ｻｰﾋﾞｽｾﾝﾀｰ
北陸自動車道　徳光ﾊﾟｰｷﾝｸﾞｴﾘｱ</t>
  </si>
  <si>
    <t>白山市徳光町2495</t>
  </si>
  <si>
    <t>深井戸</t>
  </si>
  <si>
    <t>社会福祉法人　福寿会
特別養護老人ほーむ　福寿園</t>
  </si>
  <si>
    <t>白山市山島台4丁目100</t>
  </si>
  <si>
    <t>白山市上水道</t>
  </si>
  <si>
    <t>(一財)北陸保健衛生研究所</t>
  </si>
  <si>
    <t>四ツ屋町第六班簡易水道組合</t>
  </si>
  <si>
    <t>白山市四ツ屋町1100-16</t>
  </si>
  <si>
    <t>平松南団地簡易水道組合</t>
  </si>
  <si>
    <t>白山市平松町208-3</t>
  </si>
  <si>
    <t>特別養護老人ホーム　松美苑</t>
  </si>
  <si>
    <t>白山市笠間町1738番地</t>
  </si>
  <si>
    <t>白山市立石川小学校</t>
  </si>
  <si>
    <t>白山市源兵島町344番地</t>
  </si>
  <si>
    <t>白山市立松南小学校</t>
  </si>
  <si>
    <t>白山市菅波町1171番地1</t>
  </si>
  <si>
    <t>白山市立北西中学校</t>
  </si>
  <si>
    <t>白山市平木町112番地1</t>
  </si>
  <si>
    <t>石川ソフトリサーチパーク運営協議会事務局</t>
  </si>
  <si>
    <t>白山市八束穂3-4</t>
  </si>
  <si>
    <t>(一財）北陸保健衛生研究所</t>
  </si>
  <si>
    <t>EIZO株式会社</t>
  </si>
  <si>
    <t>白山市下柏野町153番地</t>
  </si>
  <si>
    <t>ルートインジャパン株式会社
ホテルルートイン美川センター</t>
  </si>
  <si>
    <t>白山市鹿島町2号1番</t>
  </si>
  <si>
    <t>松任フロンティアパーク</t>
  </si>
  <si>
    <t>白山市上小川町800-8</t>
  </si>
  <si>
    <t>学校法人金沢工業大学</t>
  </si>
  <si>
    <t>白山市八束穂2丁目2番地</t>
  </si>
  <si>
    <t>白山総合車両所</t>
  </si>
  <si>
    <t>白山市宮保町2791番地</t>
  </si>
  <si>
    <t>株式会社ジャパンディスプレイ白山工場</t>
  </si>
  <si>
    <t>白山市竹松町2480番地1</t>
  </si>
  <si>
    <t>株式会社クスリのアオキ新本社ビル</t>
  </si>
  <si>
    <t>野々市市</t>
  </si>
  <si>
    <t>社会福祉法人石川県社会福祉事業団石川県百々鶴荘</t>
  </si>
  <si>
    <t>野々市市上水道</t>
  </si>
  <si>
    <t>野々市市上水道</t>
  </si>
  <si>
    <t>（一財）北陸保健衛生研究所</t>
  </si>
  <si>
    <t>ときわ病院</t>
  </si>
  <si>
    <t>（財）北陸保健衛生研究所</t>
  </si>
  <si>
    <t>学校法人金沢工業大学</t>
  </si>
  <si>
    <t>上先出専用水道</t>
  </si>
  <si>
    <t>能美郡川北町字山田先出仁137-2</t>
  </si>
  <si>
    <t>能美郡川北町字山田先出26-2</t>
  </si>
  <si>
    <t>北陸保健衛生研究所・石川県薬剤師会</t>
  </si>
  <si>
    <t>能美郡川北町字朝日63番地</t>
  </si>
  <si>
    <t>㈱北陸環境科学研究所</t>
  </si>
  <si>
    <t>能美郡川北町字三反田中216-1</t>
  </si>
  <si>
    <t>河北郡内灘町大学１丁目１番地</t>
  </si>
  <si>
    <t>内灘町上水道</t>
  </si>
  <si>
    <t>併用(深井戸)</t>
  </si>
  <si>
    <t>北陸保険衛生研究所</t>
  </si>
  <si>
    <t>石 川 県 水 道 統 計 概 要</t>
  </si>
  <si>
    <t>（令和元年度）</t>
  </si>
  <si>
    <r>
      <t>石</t>
    </r>
    <r>
      <rPr>
        <sz val="14"/>
        <color indexed="8"/>
        <rFont val="Century"/>
        <family val="1"/>
      </rPr>
      <t xml:space="preserve"> </t>
    </r>
    <r>
      <rPr>
        <sz val="14"/>
        <color indexed="8"/>
        <rFont val="ＭＳ 明朝"/>
        <family val="1"/>
      </rPr>
      <t>川</t>
    </r>
    <r>
      <rPr>
        <sz val="14"/>
        <color indexed="8"/>
        <rFont val="Century"/>
        <family val="1"/>
      </rPr>
      <t xml:space="preserve"> </t>
    </r>
    <r>
      <rPr>
        <sz val="14"/>
        <color indexed="8"/>
        <rFont val="ＭＳ 明朝"/>
        <family val="1"/>
      </rPr>
      <t>県</t>
    </r>
    <r>
      <rPr>
        <sz val="14"/>
        <color indexed="8"/>
        <rFont val="Century"/>
        <family val="1"/>
      </rPr>
      <t xml:space="preserve"> </t>
    </r>
    <r>
      <rPr>
        <sz val="14"/>
        <color indexed="8"/>
        <rFont val="ＭＳ 明朝"/>
        <family val="1"/>
      </rPr>
      <t>生</t>
    </r>
    <r>
      <rPr>
        <sz val="14"/>
        <color indexed="8"/>
        <rFont val="Century"/>
        <family val="1"/>
      </rPr>
      <t xml:space="preserve"> </t>
    </r>
    <r>
      <rPr>
        <sz val="14"/>
        <color indexed="8"/>
        <rFont val="ＭＳ 明朝"/>
        <family val="1"/>
      </rPr>
      <t>活</t>
    </r>
    <r>
      <rPr>
        <sz val="14"/>
        <color indexed="8"/>
        <rFont val="Century"/>
        <family val="1"/>
      </rPr>
      <t xml:space="preserve"> </t>
    </r>
    <r>
      <rPr>
        <sz val="14"/>
        <color indexed="8"/>
        <rFont val="ＭＳ 明朝"/>
        <family val="1"/>
      </rPr>
      <t>環</t>
    </r>
    <r>
      <rPr>
        <sz val="14"/>
        <color indexed="8"/>
        <rFont val="Century"/>
        <family val="1"/>
      </rPr>
      <t xml:space="preserve"> </t>
    </r>
    <r>
      <rPr>
        <sz val="14"/>
        <color indexed="8"/>
        <rFont val="ＭＳ 明朝"/>
        <family val="1"/>
      </rPr>
      <t>境</t>
    </r>
    <r>
      <rPr>
        <sz val="14"/>
        <color indexed="8"/>
        <rFont val="Century"/>
        <family val="1"/>
      </rPr>
      <t xml:space="preserve"> </t>
    </r>
    <r>
      <rPr>
        <sz val="14"/>
        <color indexed="8"/>
        <rFont val="ＭＳ 明朝"/>
        <family val="1"/>
      </rPr>
      <t>部</t>
    </r>
    <r>
      <rPr>
        <sz val="14"/>
        <color indexed="8"/>
        <rFont val="Century"/>
        <family val="1"/>
      </rPr>
      <t xml:space="preserve"> </t>
    </r>
    <r>
      <rPr>
        <sz val="14"/>
        <color indexed="8"/>
        <rFont val="ＭＳ 明朝"/>
        <family val="1"/>
      </rPr>
      <t>環</t>
    </r>
    <r>
      <rPr>
        <sz val="14"/>
        <color indexed="8"/>
        <rFont val="Century"/>
        <family val="1"/>
      </rPr>
      <t xml:space="preserve"> </t>
    </r>
    <r>
      <rPr>
        <sz val="14"/>
        <color indexed="8"/>
        <rFont val="ＭＳ 明朝"/>
        <family val="1"/>
      </rPr>
      <t>境</t>
    </r>
    <r>
      <rPr>
        <sz val="14"/>
        <color indexed="8"/>
        <rFont val="Century"/>
        <family val="1"/>
      </rPr>
      <t xml:space="preserve"> </t>
    </r>
    <r>
      <rPr>
        <sz val="14"/>
        <color indexed="8"/>
        <rFont val="ＭＳ 明朝"/>
        <family val="1"/>
      </rPr>
      <t>政</t>
    </r>
    <r>
      <rPr>
        <sz val="14"/>
        <color indexed="8"/>
        <rFont val="Century"/>
        <family val="1"/>
      </rPr>
      <t xml:space="preserve"> </t>
    </r>
    <r>
      <rPr>
        <sz val="14"/>
        <color indexed="8"/>
        <rFont val="ＭＳ 明朝"/>
        <family val="1"/>
      </rPr>
      <t>策</t>
    </r>
    <r>
      <rPr>
        <sz val="14"/>
        <color indexed="8"/>
        <rFont val="Century"/>
        <family val="1"/>
      </rPr>
      <t xml:space="preserve"> </t>
    </r>
    <r>
      <rPr>
        <sz val="14"/>
        <color indexed="8"/>
        <rFont val="ＭＳ 明朝"/>
        <family val="1"/>
      </rPr>
      <t>課</t>
    </r>
  </si>
  <si>
    <t>目         次</t>
  </si>
  <si>
    <t>１　水道関係主要指標</t>
  </si>
  <si>
    <t>（１－２）　石川県市町別水道普及表 ----------------------------------------------  2</t>
  </si>
  <si>
    <t>（１－３）　水道関係主要指標の推移 ----------------------------------------------  3</t>
  </si>
  <si>
    <t>２　水道関係水量調査</t>
  </si>
  <si>
    <t>（２－１）　水道施設別給水量一覧表 ----------------------------------------------  4</t>
  </si>
  <si>
    <t>（２－２）　水道施設別取水量（実績）一覧表 --------------------------------------  5</t>
  </si>
  <si>
    <t>（２－３）　水道施設別取水量（計画）一覧表 --------------------------------------  6</t>
  </si>
  <si>
    <t>（２－４）　水道施設別浄水量一覧表 ----------------------------------------------  7</t>
  </si>
  <si>
    <t>（２－５）　上水道用途別有収水量一覧表 ------------------------------------------  8</t>
  </si>
  <si>
    <t>（２－６）　上水道口径別有収水量一覧表 ------------------------------------------  9</t>
  </si>
  <si>
    <t>３　水道施設概況調査（上水道）</t>
  </si>
  <si>
    <t>（３－１）　上水道施設概況 -----------------------------------------------------  10</t>
  </si>
  <si>
    <t>（３－２）　上水道管種別管路延長集計表（基幹管路）------------------------------  11</t>
  </si>
  <si>
    <t>（３－３）　上水道管種別管路延長集計表（総延長）--------------------------------  12</t>
  </si>
  <si>
    <t>４　水道料金及び財務状況</t>
  </si>
  <si>
    <t>（４－２）　水道事業者別財務状況（損益計算書）----------------------------------  14</t>
  </si>
  <si>
    <t>（４－３）　水道事業者別財務状況（貸借対照表）----------------------------------  15</t>
  </si>
  <si>
    <r>
      <rPr>
        <sz val="12"/>
        <color indexed="8"/>
        <rFont val="ＭＳ ゴシック"/>
        <family val="3"/>
      </rPr>
      <t xml:space="preserve">５　専用水道調査表  </t>
    </r>
    <r>
      <rPr>
        <sz val="11"/>
        <color indexed="8"/>
        <rFont val="ＭＳ ゴシック"/>
        <family val="3"/>
      </rPr>
      <t>-------------------------------------------------------------------  16</t>
    </r>
  </si>
  <si>
    <t>（４－１） 市町別水道料金（令和3年4月1日現在）</t>
  </si>
  <si>
    <t>※）本表は令和3年4月1日現在における一般家庭での水道使用料金で量水器使用料及び消費税を含む。</t>
  </si>
  <si>
    <t>（４－１）　石川県市町別水道料金表（令和3年4月1日現在）-------------------------  13</t>
  </si>
  <si>
    <t>（１－１）　都道府県別水道普及率表 ----------------------------------------------　1</t>
  </si>
  <si>
    <t>（１－１） 令和元年度都道府県別水道普及率</t>
  </si>
  <si>
    <t>株式会社平和堂　アルプラザ金沢</t>
  </si>
  <si>
    <t>金沢市鞍月東１丁目９番地</t>
  </si>
  <si>
    <t>医療法人社団浅ノ川　浅ノ川総合病院</t>
  </si>
  <si>
    <t>医療法人社団青樹会　青和病院</t>
  </si>
  <si>
    <t>医療法人社団白銀会　林病院</t>
  </si>
  <si>
    <t>医療法人社団仁智会　金沢春日ケアレジデンス</t>
  </si>
  <si>
    <t>医療法人十全会　十全病院</t>
  </si>
  <si>
    <t>医療法人社団中央会　金沢有松病院</t>
  </si>
  <si>
    <t>社会福祉法人陽風園</t>
  </si>
  <si>
    <t>金沢市安江町２−１０</t>
  </si>
  <si>
    <t>よろずや観光株式会社瑠璃光</t>
  </si>
  <si>
    <t>加賀市永井町７９－１</t>
  </si>
  <si>
    <t>加賀市新保町ト１番地の１</t>
  </si>
  <si>
    <t>加賀市片山津町ム１６</t>
  </si>
  <si>
    <t>加賀市片山津温泉ア２－１</t>
  </si>
  <si>
    <t>加賀市山中温泉菅谷町ハ７３－１</t>
  </si>
  <si>
    <t>加賀市山代温泉１９の４９－１</t>
  </si>
  <si>
    <t>加賀市山代温泉１１－２－１</t>
  </si>
  <si>
    <t>白山市横江町土地区画整
備事業施工区域4街区1番</t>
  </si>
  <si>
    <t>野々市市上林１丁目１７９番地</t>
  </si>
  <si>
    <t>医療社団法人浅ノ川　金沢脳神経外科病院　</t>
  </si>
  <si>
    <t>野々市市郷町262番地2</t>
  </si>
  <si>
    <t>野々市市中林４丁目123</t>
  </si>
  <si>
    <t>野々市市高橋町22-2</t>
  </si>
  <si>
    <t>野々市市扇が丘7-1</t>
  </si>
  <si>
    <t>株式会社はなみずき ｽｰﾊﾟｰびゅー 蓮花寺</t>
  </si>
  <si>
    <t>野々市市蓮花寺町25番</t>
  </si>
  <si>
    <t>株式会社ジャパンディスプレイ　石川工場</t>
  </si>
  <si>
    <t>株式会社PLANT　スーパーセンターPLANT3川北店</t>
  </si>
  <si>
    <t>株式会社山岸　スーパーホームセンターヤマキシ川北店</t>
  </si>
  <si>
    <t>学校法人金沢医科大学</t>
  </si>
  <si>
    <t>医療法人社団仁智会　春日町ケアセンター</t>
  </si>
  <si>
    <t>独立行政法人地域医療機能推進機構 金沢病院</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</si>
</sst>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_ "/>
    <numFmt numFmtId="181" formatCode="0.000000_ "/>
    <numFmt numFmtId="182" formatCode="0.00000_ "/>
    <numFmt numFmtId="183" formatCode="0.0000_ "/>
    <numFmt numFmtId="184" formatCode="0.000_ "/>
    <numFmt numFmtId="185" formatCode="0.00_ "/>
    <numFmt numFmtId="186" formatCode="0.0_ "/>
    <numFmt numFmtId="187" formatCode="0.0%"/>
    <numFmt numFmtId="188" formatCode="0_);[Red]\(0\)"/>
    <numFmt numFmtId="189" formatCode="0.0_);[Red]\(0.0\)"/>
    <numFmt numFmtId="190" formatCode="0.00_);[Red]\(0.00\)"/>
    <numFmt numFmtId="191" formatCode="0.000_);[Red]\(0.000\)"/>
    <numFmt numFmtId="192" formatCode="0_);\(0\)"/>
    <numFmt numFmtId="193" formatCode="#,##0;[Red]#,##0"/>
    <numFmt numFmtId="194" formatCode="#,##0.0;[Red]#,##0.0"/>
    <numFmt numFmtId="195" formatCode="0.0;[Red]0.0"/>
    <numFmt numFmtId="196" formatCode="#,##0.0;[Red]\-#,##0.0"/>
    <numFmt numFmtId="197" formatCode="#,##0.0"/>
    <numFmt numFmtId="198" formatCode="0_ "/>
    <numFmt numFmtId="199" formatCode="0.0"/>
    <numFmt numFmtId="200" formatCode="0;_蠀"/>
    <numFmt numFmtId="201" formatCode="0;_퐀"/>
    <numFmt numFmtId="202" formatCode="0;_耀"/>
    <numFmt numFmtId="203" formatCode="0;_찀"/>
    <numFmt numFmtId="204" formatCode="0;_저"/>
    <numFmt numFmtId="205" formatCode="0;_Ⰰ"/>
    <numFmt numFmtId="206" formatCode="0;_鰀"/>
    <numFmt numFmtId="207" formatCode="0;_搀"/>
    <numFmt numFmtId="208" formatCode="0;_뀀"/>
    <numFmt numFmtId="209" formatCode="#,##0;&quot;△ &quot;#,##0"/>
    <numFmt numFmtId="210" formatCode="#,##0_ "/>
    <numFmt numFmtId="211" formatCode="[$-411]ge\.m\.d;@"/>
    <numFmt numFmtId="212" formatCode="[$-411]ge\.m"/>
  </numFmts>
  <fonts count="86">
    <font>
      <sz val="11"/>
      <name val="ＭＳ Ｐゴシック"/>
      <family val="3"/>
    </font>
    <font>
      <sz val="6"/>
      <name val="ＭＳ Ｐゴシック"/>
      <family val="3"/>
    </font>
    <font>
      <b/>
      <sz val="12"/>
      <name val="ＭＳ ゴシック"/>
      <family val="3"/>
    </font>
    <font>
      <sz val="11"/>
      <name val="ＭＳ ゴシック"/>
      <family val="3"/>
    </font>
    <font>
      <sz val="9"/>
      <name val="ＭＳ ゴシック"/>
      <family val="3"/>
    </font>
    <font>
      <sz val="16"/>
      <name val="ＭＳ ゴシック"/>
      <family val="3"/>
    </font>
    <font>
      <sz val="18"/>
      <name val="ＭＳ ゴシック"/>
      <family val="3"/>
    </font>
    <font>
      <sz val="24"/>
      <name val="ＭＳ ゴシック"/>
      <family val="3"/>
    </font>
    <font>
      <sz val="12"/>
      <name val="ＭＳ ゴシック"/>
      <family val="3"/>
    </font>
    <font>
      <sz val="18"/>
      <name val="ＭＳ Ｐゴシック"/>
      <family val="3"/>
    </font>
    <font>
      <sz val="8"/>
      <name val="ＭＳ ゴシック"/>
      <family val="3"/>
    </font>
    <font>
      <sz val="14"/>
      <name val="ＭＳ ゴシック"/>
      <family val="3"/>
    </font>
    <font>
      <sz val="16"/>
      <name val="ＭＳ Ｐゴシック"/>
      <family val="3"/>
    </font>
    <font>
      <sz val="6"/>
      <name val="ＭＳ Ｐ明朝"/>
      <family val="1"/>
    </font>
    <font>
      <sz val="14"/>
      <name val="ＭＳ Ｐゴシック"/>
      <family val="3"/>
    </font>
    <font>
      <vertAlign val="superscript"/>
      <sz val="9"/>
      <name val="ＭＳ ゴシック"/>
      <family val="3"/>
    </font>
    <font>
      <sz val="9"/>
      <name val="ＭＳ Ｐゴシック"/>
      <family val="3"/>
    </font>
    <font>
      <vertAlign val="superscript"/>
      <sz val="8"/>
      <name val="ＭＳ ゴシック"/>
      <family val="3"/>
    </font>
    <font>
      <sz val="10"/>
      <name val="ＭＳ Ｐゴシック"/>
      <family val="3"/>
    </font>
    <font>
      <sz val="12"/>
      <name val="ＭＳ Ｐゴシック"/>
      <family val="3"/>
    </font>
    <font>
      <sz val="10"/>
      <name val="ＭＳ ゴシック"/>
      <family val="3"/>
    </font>
    <font>
      <b/>
      <sz val="10"/>
      <name val="ＭＳ ゴシック"/>
      <family val="3"/>
    </font>
    <font>
      <vertAlign val="superscript"/>
      <sz val="10"/>
      <name val="ＭＳ ゴシック"/>
      <family val="3"/>
    </font>
    <font>
      <vertAlign val="superscript"/>
      <sz val="10"/>
      <name val="ＭＳ Ｐゴシック"/>
      <family val="3"/>
    </font>
    <font>
      <vertAlign val="superscript"/>
      <sz val="12"/>
      <name val="ＭＳ ゴシック"/>
      <family val="3"/>
    </font>
    <font>
      <b/>
      <sz val="14"/>
      <name val="ＭＳ ゴシック"/>
      <family val="3"/>
    </font>
    <font>
      <sz val="6"/>
      <name val="ＭＳ ゴシック"/>
      <family val="3"/>
    </font>
    <font>
      <sz val="11"/>
      <color indexed="8"/>
      <name val="ＭＳ ゴシック"/>
      <family val="3"/>
    </font>
    <font>
      <sz val="14"/>
      <color indexed="8"/>
      <name val="ＭＳ 明朝"/>
      <family val="1"/>
    </font>
    <font>
      <sz val="14"/>
      <color indexed="8"/>
      <name val="Century"/>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7"/>
      <color indexed="8"/>
      <name val="ＭＳ ゴシック"/>
      <family val="3"/>
    </font>
    <font>
      <sz val="10.5"/>
      <color indexed="8"/>
      <name val="Century"/>
      <family val="1"/>
    </font>
    <font>
      <sz val="28"/>
      <color indexed="8"/>
      <name val="ＭＳ ゴシック"/>
      <family val="3"/>
    </font>
    <font>
      <sz val="20"/>
      <color indexed="8"/>
      <name val="ＭＳ ゴシック"/>
      <family val="3"/>
    </font>
    <font>
      <sz val="14"/>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ゴシック"/>
      <family val="3"/>
    </font>
    <font>
      <sz val="7"/>
      <color theme="1"/>
      <name val="ＭＳ ゴシック"/>
      <family val="3"/>
    </font>
    <font>
      <sz val="10.5"/>
      <color theme="1"/>
      <name val="Century"/>
      <family val="1"/>
    </font>
    <font>
      <sz val="11"/>
      <color theme="1"/>
      <name val="ＭＳ ゴシック"/>
      <family val="3"/>
    </font>
    <font>
      <sz val="12"/>
      <color theme="1"/>
      <name val="ＭＳ ゴシック"/>
      <family val="3"/>
    </font>
    <font>
      <sz val="8"/>
      <color theme="1"/>
      <name val="ＭＳ ゴシック"/>
      <family val="3"/>
    </font>
    <font>
      <sz val="28"/>
      <color theme="1"/>
      <name val="ＭＳ ゴシック"/>
      <family val="3"/>
    </font>
    <font>
      <sz val="20"/>
      <color theme="1"/>
      <name val="ＭＳ ゴシック"/>
      <family val="3"/>
    </font>
    <font>
      <sz val="14"/>
      <color theme="1"/>
      <name val="ＭＳ 明朝"/>
      <family val="1"/>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style="medium"/>
      <right style="thin"/>
      <top style="medium"/>
      <bottom style="medium"/>
    </border>
    <border>
      <left style="thin">
        <color indexed="8"/>
      </left>
      <right style="thin"/>
      <top>
        <color indexed="63"/>
      </top>
      <bottom>
        <color indexed="63"/>
      </bottom>
    </border>
    <border>
      <left style="thin">
        <color indexed="8"/>
      </left>
      <right style="thin"/>
      <top style="thin">
        <color indexed="8"/>
      </top>
      <bottom>
        <color indexed="63"/>
      </bottom>
    </border>
    <border>
      <left style="thin"/>
      <right style="medium"/>
      <top style="medium"/>
      <bottom style="medium"/>
    </border>
    <border>
      <left/>
      <right/>
      <top style="thin"/>
      <bottom/>
    </border>
    <border>
      <left style="thin"/>
      <right style="medium"/>
      <top/>
      <bottom/>
    </border>
    <border>
      <left/>
      <right style="thin"/>
      <top style="thin"/>
      <bottom/>
    </border>
    <border>
      <left/>
      <right style="thin"/>
      <top/>
      <bottom/>
    </border>
    <border>
      <left style="thin"/>
      <right style="thin"/>
      <top/>
      <bottom/>
    </border>
    <border>
      <left/>
      <right/>
      <top/>
      <bottom style="thin"/>
    </border>
    <border>
      <left style="thin"/>
      <right style="medium"/>
      <top/>
      <bottom style="thin"/>
    </border>
    <border>
      <left/>
      <right style="thin"/>
      <top/>
      <bottom style="thin"/>
    </border>
    <border>
      <left/>
      <right style="thin"/>
      <top style="thin"/>
      <bottom style="hair"/>
    </border>
    <border>
      <left style="thin"/>
      <right style="thin"/>
      <top style="thin"/>
      <bottom style="hair"/>
    </border>
    <border>
      <left/>
      <right/>
      <top style="thin"/>
      <bottom style="hair"/>
    </border>
    <border>
      <left style="medium"/>
      <right/>
      <top style="thin"/>
      <bottom style="hair"/>
    </border>
    <border>
      <left style="thin"/>
      <right style="thin"/>
      <top style="hair"/>
      <bottom style="hair"/>
    </border>
    <border>
      <left/>
      <right/>
      <top style="hair"/>
      <bottom style="hair"/>
    </border>
    <border>
      <left/>
      <right style="thin"/>
      <top style="hair"/>
      <bottom style="hair"/>
    </border>
    <border>
      <left style="thin"/>
      <right style="thin"/>
      <top style="hair"/>
      <bottom style="thin"/>
    </border>
    <border>
      <left style="thin"/>
      <right style="thin"/>
      <top style="hair"/>
      <bottom/>
    </border>
    <border>
      <left/>
      <right style="thin"/>
      <top/>
      <bottom style="medium"/>
    </border>
    <border>
      <left/>
      <right/>
      <top/>
      <bottom style="medium"/>
    </border>
    <border>
      <left style="thin"/>
      <right style="thin"/>
      <top style="hair"/>
      <bottom style="medium"/>
    </border>
    <border>
      <left style="thin"/>
      <right style="thin"/>
      <top/>
      <bottom style="medium"/>
    </border>
    <border>
      <left style="thin"/>
      <right style="thin"/>
      <top style="medium"/>
      <bottom style="hair"/>
    </border>
    <border>
      <left/>
      <right style="thin"/>
      <top style="medium"/>
      <bottom style="hair"/>
    </border>
    <border>
      <left/>
      <right/>
      <top style="medium"/>
      <bottom style="hair"/>
    </border>
    <border>
      <left style="thin"/>
      <right/>
      <top style="medium"/>
      <bottom style="hair"/>
    </border>
    <border>
      <left style="medium"/>
      <right style="thin"/>
      <top style="medium"/>
      <bottom style="hair"/>
    </border>
    <border>
      <left style="medium"/>
      <right style="thin"/>
      <top style="thin"/>
      <bottom style="hair"/>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top>
        <color indexed="63"/>
      </top>
      <bottom style="thin">
        <color indexed="8"/>
      </bottom>
    </border>
    <border>
      <left style="thin"/>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double"/>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double"/>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color indexed="63"/>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style="thin">
        <color indexed="8"/>
      </right>
      <top style="thin"/>
      <bottom style="thin"/>
    </border>
    <border>
      <left style="thin">
        <color indexed="8"/>
      </left>
      <right style="thin"/>
      <top style="thin"/>
      <bottom>
        <color indexed="63"/>
      </bottom>
    </border>
    <border>
      <left style="thin">
        <color indexed="8"/>
      </left>
      <right>
        <color indexed="63"/>
      </right>
      <top style="thin"/>
      <bottom>
        <color indexed="63"/>
      </bottom>
    </border>
    <border>
      <left style="thin">
        <color indexed="8"/>
      </left>
      <right>
        <color indexed="63"/>
      </right>
      <top style="medium">
        <color indexed="8"/>
      </top>
      <bottom style="thin"/>
    </border>
    <border>
      <left style="thin"/>
      <right/>
      <top style="medium">
        <color indexed="8"/>
      </top>
      <bottom style="thin"/>
    </border>
    <border>
      <left style="thin">
        <color indexed="8"/>
      </left>
      <right style="thin">
        <color indexed="8"/>
      </right>
      <top style="medium">
        <color indexed="8"/>
      </top>
      <bottom style="thin"/>
    </border>
    <border>
      <left style="thin">
        <color indexed="8"/>
      </left>
      <right style="thin"/>
      <top style="medium">
        <color indexed="8"/>
      </top>
      <bottom style="thin"/>
    </border>
    <border>
      <left>
        <color indexed="63"/>
      </left>
      <right style="thin"/>
      <top style="medium">
        <color indexed="8"/>
      </top>
      <bottom style="thin"/>
    </border>
    <border>
      <left style="thin"/>
      <right style="thin">
        <color indexed="8"/>
      </right>
      <top style="medium">
        <color indexed="8"/>
      </top>
      <bottom style="thin"/>
    </border>
    <border>
      <left style="thin"/>
      <right style="thin"/>
      <top style="medium">
        <color indexed="8"/>
      </top>
      <bottom style="thin"/>
    </border>
    <border>
      <left style="thin">
        <color indexed="8"/>
      </left>
      <right style="medium">
        <color indexed="8"/>
      </right>
      <top style="thin"/>
      <bottom style="thin"/>
    </border>
    <border>
      <left>
        <color indexed="63"/>
      </left>
      <right style="thin">
        <color indexed="8"/>
      </right>
      <top>
        <color indexed="63"/>
      </top>
      <bottom style="thin"/>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right style="medium"/>
      <top style="thin"/>
      <bottom/>
    </border>
    <border>
      <left style="thin"/>
      <right style="medium"/>
      <top style="thin"/>
      <bottom style="thin"/>
    </border>
    <border>
      <left/>
      <right style="thin"/>
      <top style="thin"/>
      <bottom style="thin"/>
    </border>
    <border>
      <left>
        <color indexed="63"/>
      </left>
      <right style="thin"/>
      <top style="medium"/>
      <bottom style="medium"/>
    </border>
    <border>
      <left style="thin"/>
      <right style="medium"/>
      <top style="medium"/>
      <bottom style="thin"/>
    </border>
    <border>
      <left>
        <color indexed="63"/>
      </left>
      <right style="thin"/>
      <top style="medium"/>
      <bottom style="thin"/>
    </border>
    <border>
      <left/>
      <right/>
      <top style="thin"/>
      <bottom style="thin"/>
    </border>
    <border>
      <left style="thin">
        <color indexed="8"/>
      </left>
      <right style="thin">
        <color indexed="8"/>
      </right>
      <top style="medium">
        <color indexed="8"/>
      </top>
      <bottom style="medium">
        <color indexed="8"/>
      </bottom>
    </border>
    <border>
      <left style="thin"/>
      <right style="thin"/>
      <top style="thin"/>
      <bottom style="thin">
        <color indexed="8"/>
      </bottom>
    </border>
    <border>
      <left style="thin"/>
      <right>
        <color indexed="63"/>
      </right>
      <top style="thin"/>
      <bottom style="thin">
        <color indexed="8"/>
      </bottom>
    </border>
    <border>
      <left style="thin"/>
      <right style="hair"/>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thin"/>
      <right style="thin"/>
      <top style="thin"/>
      <bottom style="dotted"/>
    </border>
    <border>
      <left style="thin"/>
      <right>
        <color indexed="63"/>
      </right>
      <top style="thin"/>
      <bottom style="dotted"/>
    </border>
    <border>
      <left style="medium"/>
      <right style="thin"/>
      <top style="thin"/>
      <bottom style="dotted"/>
    </border>
    <border>
      <left style="thin"/>
      <right style="thin"/>
      <top style="dotted"/>
      <bottom style="thin"/>
    </border>
    <border>
      <left style="thin"/>
      <right>
        <color indexed="63"/>
      </right>
      <top style="dotted"/>
      <bottom style="thin"/>
    </border>
    <border>
      <left style="medium"/>
      <right style="thin"/>
      <top style="dotted"/>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medium"/>
      <right style="medium"/>
      <top style="thin"/>
      <bottom style="medium"/>
    </border>
    <border>
      <left>
        <color indexed="63"/>
      </left>
      <right style="medium"/>
      <top style="medium"/>
      <bottom style="thin"/>
    </border>
    <border>
      <left style="medium"/>
      <right style="thin"/>
      <top style="medium"/>
      <bottom style="thin"/>
    </border>
    <border>
      <left/>
      <right style="medium"/>
      <top style="thin"/>
      <bottom style="thin"/>
    </border>
    <border>
      <left style="thin"/>
      <right>
        <color indexed="63"/>
      </right>
      <top style="thin">
        <color indexed="8"/>
      </top>
      <bottom>
        <color indexed="63"/>
      </bottom>
    </border>
    <border>
      <left style="thin">
        <color indexed="8"/>
      </left>
      <right>
        <color indexed="63"/>
      </right>
      <top style="thin">
        <color indexed="8"/>
      </top>
      <bottom style="thin"/>
    </border>
    <border>
      <left style="thin">
        <color indexed="8"/>
      </left>
      <right style="double"/>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style="thin"/>
      <right style="thin"/>
      <top style="thin">
        <color indexed="8"/>
      </top>
      <bottom style="thin"/>
    </border>
    <border>
      <left style="thin"/>
      <right>
        <color indexed="63"/>
      </right>
      <top style="thin">
        <color indexed="8"/>
      </top>
      <bottom style="thin"/>
    </border>
    <border>
      <left style="hair"/>
      <right style="thin"/>
      <top style="thin"/>
      <bottom style="thin"/>
    </border>
    <border>
      <left style="thin"/>
      <right style="medium"/>
      <top/>
      <bottom style="medium"/>
    </border>
    <border>
      <left style="thin"/>
      <right style="thin"/>
      <top style="medium"/>
      <bottom/>
    </border>
    <border>
      <left style="thin"/>
      <right style="medium"/>
      <top style="medium"/>
      <bottom/>
    </border>
    <border diagonalDown="1">
      <left style="thin">
        <color indexed="8"/>
      </left>
      <right>
        <color indexed="63"/>
      </right>
      <top style="thin">
        <color indexed="8"/>
      </top>
      <bottom style="thin"/>
      <diagonal style="thin">
        <color indexed="8"/>
      </diagonal>
    </border>
    <border diagonalDown="1">
      <left>
        <color indexed="63"/>
      </left>
      <right>
        <color indexed="63"/>
      </right>
      <top style="thin">
        <color indexed="8"/>
      </top>
      <bottom style="thin"/>
      <diagonal style="thin">
        <color indexed="8"/>
      </diagonal>
    </border>
    <border diagonalDown="1">
      <left>
        <color indexed="63"/>
      </left>
      <right style="thin">
        <color indexed="8"/>
      </right>
      <top style="thin">
        <color indexed="8"/>
      </top>
      <bottom style="thin"/>
      <diagonal style="thin">
        <color indexed="8"/>
      </diagonal>
    </border>
    <border>
      <left>
        <color indexed="63"/>
      </left>
      <right style="thin">
        <color indexed="8"/>
      </right>
      <top style="thin">
        <color indexed="8"/>
      </top>
      <bottom style="thin"/>
    </border>
    <border>
      <left>
        <color indexed="63"/>
      </left>
      <right style="thin">
        <color indexed="8"/>
      </right>
      <top style="thin"/>
      <bottom>
        <color indexed="63"/>
      </bottom>
    </border>
    <border>
      <left>
        <color indexed="63"/>
      </left>
      <right style="thin"/>
      <top style="thin">
        <color indexed="8"/>
      </top>
      <bottom style="thin">
        <color indexed="8"/>
      </bottom>
    </border>
    <border>
      <left style="thin"/>
      <right style="thin"/>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style="thin"/>
      <right style="thin">
        <color indexed="8"/>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color indexed="8"/>
      </top>
      <bottom style="thin"/>
    </border>
    <border>
      <left style="thin"/>
      <right style="thin">
        <color indexed="8"/>
      </right>
      <top style="thin">
        <color indexed="8"/>
      </top>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104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 fillId="0" borderId="12" xfId="49" applyFont="1" applyFill="1" applyBorder="1" applyAlignment="1">
      <alignment vertical="center" wrapText="1"/>
    </xf>
    <xf numFmtId="189" fontId="4" fillId="0" borderId="13" xfId="42" applyNumberFormat="1" applyFont="1" applyFill="1" applyBorder="1" applyAlignment="1">
      <alignment vertical="center"/>
    </xf>
    <xf numFmtId="189" fontId="4" fillId="0" borderId="13" xfId="0" applyNumberFormat="1" applyFont="1" applyBorder="1" applyAlignment="1">
      <alignment vertical="center"/>
    </xf>
    <xf numFmtId="189" fontId="4" fillId="0" borderId="13" xfId="0" applyNumberFormat="1" applyFont="1" applyFill="1" applyBorder="1" applyAlignment="1">
      <alignment vertical="center"/>
    </xf>
    <xf numFmtId="38" fontId="4" fillId="0" borderId="14" xfId="49" applyFont="1" applyFill="1" applyBorder="1" applyAlignment="1">
      <alignment vertical="center" wrapText="1"/>
    </xf>
    <xf numFmtId="189" fontId="4" fillId="0" borderId="15" xfId="0" applyNumberFormat="1" applyFont="1" applyBorder="1" applyAlignment="1">
      <alignment vertical="center"/>
    </xf>
    <xf numFmtId="38" fontId="4" fillId="0" borderId="16" xfId="49" applyFont="1" applyFill="1" applyBorder="1" applyAlignment="1">
      <alignment vertical="center" wrapText="1"/>
    </xf>
    <xf numFmtId="189" fontId="4" fillId="0" borderId="17" xfId="0" applyNumberFormat="1" applyFont="1" applyBorder="1" applyAlignment="1">
      <alignment vertical="center"/>
    </xf>
    <xf numFmtId="38" fontId="4" fillId="0" borderId="18" xfId="49" applyFont="1" applyFill="1" applyBorder="1" applyAlignment="1">
      <alignment vertical="center" wrapText="1"/>
    </xf>
    <xf numFmtId="189" fontId="4" fillId="0" borderId="19" xfId="0" applyNumberFormat="1" applyFont="1" applyBorder="1" applyAlignment="1">
      <alignment vertical="center"/>
    </xf>
    <xf numFmtId="38" fontId="4" fillId="0" borderId="20" xfId="49" applyFont="1" applyFill="1" applyBorder="1" applyAlignment="1">
      <alignment vertical="center" wrapText="1"/>
    </xf>
    <xf numFmtId="189" fontId="4" fillId="0" borderId="21" xfId="42" applyNumberFormat="1" applyFont="1" applyFill="1" applyBorder="1" applyAlignment="1">
      <alignment vertical="center"/>
    </xf>
    <xf numFmtId="0" fontId="4" fillId="0" borderId="20" xfId="0" applyFont="1" applyBorder="1" applyAlignment="1">
      <alignment horizontal="center" vertical="center"/>
    </xf>
    <xf numFmtId="3" fontId="3" fillId="0" borderId="0" xfId="0" applyNumberFormat="1" applyFont="1" applyAlignment="1">
      <alignment vertical="center"/>
    </xf>
    <xf numFmtId="0" fontId="4" fillId="0" borderId="12" xfId="0" applyNumberFormat="1" applyFont="1" applyFill="1" applyBorder="1" applyAlignment="1">
      <alignment horizontal="distributed" vertical="center" shrinkToFit="1"/>
    </xf>
    <xf numFmtId="0" fontId="4" fillId="0" borderId="14" xfId="0" applyNumberFormat="1" applyFont="1" applyFill="1" applyBorder="1" applyAlignment="1">
      <alignment horizontal="distributed" vertical="center" shrinkToFit="1"/>
    </xf>
    <xf numFmtId="0" fontId="4" fillId="0" borderId="22" xfId="0" applyNumberFormat="1" applyFont="1" applyFill="1" applyBorder="1" applyAlignment="1">
      <alignment horizontal="distributed" vertical="center" shrinkToFit="1"/>
    </xf>
    <xf numFmtId="0" fontId="4" fillId="0" borderId="18" xfId="0" applyNumberFormat="1" applyFont="1" applyFill="1" applyBorder="1" applyAlignment="1">
      <alignment horizontal="distributed" vertical="center" shrinkToFit="1"/>
    </xf>
    <xf numFmtId="0" fontId="4" fillId="0" borderId="20" xfId="0" applyNumberFormat="1" applyFont="1" applyFill="1" applyBorder="1" applyAlignment="1">
      <alignment horizontal="distributed" vertical="center" shrinkToFit="1"/>
    </xf>
    <xf numFmtId="0" fontId="2" fillId="0" borderId="0" xfId="0" applyFont="1" applyAlignment="1">
      <alignment vertical="top"/>
    </xf>
    <xf numFmtId="0" fontId="4" fillId="0" borderId="18" xfId="0" applyFont="1" applyBorder="1" applyAlignment="1">
      <alignment horizontal="center" vertical="center" shrinkToFit="1"/>
    </xf>
    <xf numFmtId="0" fontId="4" fillId="0" borderId="18"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horizontal="center" vertical="center"/>
    </xf>
    <xf numFmtId="192" fontId="4" fillId="0" borderId="12" xfId="0" applyNumberFormat="1" applyFont="1" applyBorder="1" applyAlignment="1">
      <alignment vertical="center"/>
    </xf>
    <xf numFmtId="192" fontId="4" fillId="0" borderId="14" xfId="0" applyNumberFormat="1" applyFont="1" applyBorder="1" applyAlignment="1">
      <alignment vertical="center"/>
    </xf>
    <xf numFmtId="192" fontId="4" fillId="0" borderId="25" xfId="0" applyNumberFormat="1" applyFont="1" applyBorder="1" applyAlignment="1">
      <alignment vertical="center"/>
    </xf>
    <xf numFmtId="192" fontId="4" fillId="0" borderId="18" xfId="0" applyNumberFormat="1" applyFont="1" applyBorder="1" applyAlignment="1">
      <alignment vertical="center"/>
    </xf>
    <xf numFmtId="186" fontId="3" fillId="0" borderId="0" xfId="0" applyNumberFormat="1" applyFont="1" applyAlignment="1">
      <alignment vertical="center"/>
    </xf>
    <xf numFmtId="0" fontId="6" fillId="0" borderId="0" xfId="65" applyFont="1" applyFill="1" applyAlignment="1">
      <alignment vertical="top"/>
      <protection/>
    </xf>
    <xf numFmtId="0" fontId="9" fillId="0" borderId="0" xfId="65" applyFont="1" applyFill="1" applyAlignment="1">
      <alignment vertical="top"/>
      <protection/>
    </xf>
    <xf numFmtId="0" fontId="3" fillId="0" borderId="14" xfId="65" applyFont="1" applyFill="1" applyBorder="1" applyAlignment="1">
      <alignment vertical="center"/>
      <protection/>
    </xf>
    <xf numFmtId="0" fontId="3" fillId="0" borderId="14" xfId="65" applyFont="1" applyFill="1" applyBorder="1" applyAlignment="1">
      <alignment horizontal="center" vertical="center"/>
      <protection/>
    </xf>
    <xf numFmtId="0" fontId="0" fillId="0" borderId="0" xfId="65" applyFont="1" applyFill="1">
      <alignment/>
      <protection/>
    </xf>
    <xf numFmtId="0" fontId="3" fillId="0" borderId="26" xfId="65" applyFont="1" applyFill="1" applyBorder="1" applyAlignment="1">
      <alignment vertical="center"/>
      <protection/>
    </xf>
    <xf numFmtId="0" fontId="3" fillId="0" borderId="0" xfId="65" applyFont="1" applyFill="1" applyBorder="1" applyAlignment="1">
      <alignment vertical="center"/>
      <protection/>
    </xf>
    <xf numFmtId="0" fontId="3" fillId="0" borderId="27" xfId="65" applyFont="1" applyFill="1" applyBorder="1" applyAlignment="1">
      <alignment horizontal="center" vertical="center"/>
      <protection/>
    </xf>
    <xf numFmtId="0" fontId="3" fillId="0" borderId="28" xfId="65" applyFont="1" applyFill="1" applyBorder="1" applyAlignment="1">
      <alignment vertical="center"/>
      <protection/>
    </xf>
    <xf numFmtId="0" fontId="3" fillId="0" borderId="29" xfId="65" applyFont="1" applyFill="1" applyBorder="1" applyAlignment="1">
      <alignment vertical="center"/>
      <protection/>
    </xf>
    <xf numFmtId="0" fontId="3" fillId="0" borderId="30" xfId="65" applyFont="1" applyFill="1" applyBorder="1" applyAlignment="1">
      <alignment vertical="center" wrapText="1"/>
      <protection/>
    </xf>
    <xf numFmtId="0" fontId="0" fillId="0" borderId="27" xfId="65" applyFont="1" applyFill="1" applyBorder="1" applyAlignment="1">
      <alignment vertical="center" wrapText="1"/>
      <protection/>
    </xf>
    <xf numFmtId="0" fontId="4" fillId="0" borderId="30" xfId="65" applyFont="1" applyFill="1" applyBorder="1" applyAlignment="1">
      <alignment vertical="center"/>
      <protection/>
    </xf>
    <xf numFmtId="0" fontId="10" fillId="0" borderId="30" xfId="65" applyFont="1" applyFill="1" applyBorder="1" applyAlignment="1">
      <alignment horizontal="center" vertical="top" wrapText="1"/>
      <protection/>
    </xf>
    <xf numFmtId="0" fontId="10" fillId="0" borderId="30" xfId="65" applyFont="1" applyFill="1" applyBorder="1" applyAlignment="1">
      <alignment vertical="top" wrapText="1"/>
      <protection/>
    </xf>
    <xf numFmtId="0" fontId="10" fillId="0" borderId="0" xfId="65" applyFont="1" applyFill="1" applyBorder="1" applyAlignment="1">
      <alignment horizontal="center" vertical="center"/>
      <protection/>
    </xf>
    <xf numFmtId="49" fontId="10" fillId="0" borderId="30" xfId="65" applyNumberFormat="1" applyFont="1" applyFill="1" applyBorder="1" applyAlignment="1">
      <alignment horizontal="center" vertical="top"/>
      <protection/>
    </xf>
    <xf numFmtId="9" fontId="10" fillId="0" borderId="27" xfId="65" applyNumberFormat="1" applyFont="1" applyFill="1" applyBorder="1" applyAlignment="1">
      <alignment horizontal="center" vertical="top"/>
      <protection/>
    </xf>
    <xf numFmtId="0" fontId="10" fillId="0" borderId="29" xfId="65" applyFont="1" applyFill="1" applyBorder="1" applyAlignment="1">
      <alignment horizontal="center" vertical="top" wrapText="1"/>
      <protection/>
    </xf>
    <xf numFmtId="0" fontId="10" fillId="0" borderId="27" xfId="65" applyFont="1" applyFill="1" applyBorder="1" applyAlignment="1">
      <alignment horizontal="center" vertical="top" wrapText="1"/>
      <protection/>
    </xf>
    <xf numFmtId="0" fontId="0" fillId="0" borderId="29" xfId="65" applyFont="1" applyFill="1" applyBorder="1">
      <alignment/>
      <protection/>
    </xf>
    <xf numFmtId="0" fontId="4" fillId="0" borderId="18" xfId="65" applyFont="1" applyFill="1" applyBorder="1" applyAlignment="1">
      <alignment vertical="center"/>
      <protection/>
    </xf>
    <xf numFmtId="0" fontId="10" fillId="0" borderId="18" xfId="65" applyFont="1" applyFill="1" applyBorder="1" applyAlignment="1">
      <alignment horizontal="center" vertical="top"/>
      <protection/>
    </xf>
    <xf numFmtId="0" fontId="10" fillId="0" borderId="18" xfId="65" applyFont="1" applyFill="1" applyBorder="1" applyAlignment="1">
      <alignment horizontal="center" vertical="top" wrapText="1"/>
      <protection/>
    </xf>
    <xf numFmtId="49" fontId="4" fillId="0" borderId="31" xfId="65" applyNumberFormat="1" applyFont="1" applyFill="1" applyBorder="1" applyAlignment="1">
      <alignment horizontal="center" vertical="center"/>
      <protection/>
    </xf>
    <xf numFmtId="0" fontId="10" fillId="0" borderId="18" xfId="65" applyFont="1" applyFill="1" applyBorder="1" applyAlignment="1">
      <alignment horizontal="center" vertical="top" shrinkToFit="1"/>
      <protection/>
    </xf>
    <xf numFmtId="0" fontId="10" fillId="0" borderId="32" xfId="65" applyFont="1" applyFill="1" applyBorder="1" applyAlignment="1">
      <alignment horizontal="center" vertical="top"/>
      <protection/>
    </xf>
    <xf numFmtId="0" fontId="10" fillId="0" borderId="33" xfId="65" applyFont="1" applyFill="1" applyBorder="1" applyAlignment="1">
      <alignment horizontal="center" vertical="top"/>
      <protection/>
    </xf>
    <xf numFmtId="0" fontId="10" fillId="0" borderId="19" xfId="65" applyFont="1" applyFill="1" applyBorder="1" applyAlignment="1">
      <alignment horizontal="center" vertical="top"/>
      <protection/>
    </xf>
    <xf numFmtId="0" fontId="10" fillId="0" borderId="32" xfId="65" applyFont="1" applyFill="1" applyBorder="1" applyAlignment="1">
      <alignment vertical="top" wrapText="1"/>
      <protection/>
    </xf>
    <xf numFmtId="0" fontId="4" fillId="0" borderId="18" xfId="65" applyFont="1" applyFill="1" applyBorder="1" applyAlignment="1">
      <alignment horizontal="center" vertical="center"/>
      <protection/>
    </xf>
    <xf numFmtId="0" fontId="4" fillId="0" borderId="33" xfId="65" applyFont="1" applyFill="1" applyBorder="1" applyAlignment="1">
      <alignment horizontal="center" vertical="center"/>
      <protection/>
    </xf>
    <xf numFmtId="193" fontId="3" fillId="0" borderId="14" xfId="65" applyNumberFormat="1" applyFont="1" applyFill="1" applyBorder="1" applyAlignment="1">
      <alignment vertical="center"/>
      <protection/>
    </xf>
    <xf numFmtId="193" fontId="3" fillId="0" borderId="34" xfId="65" applyNumberFormat="1" applyFont="1" applyFill="1" applyBorder="1">
      <alignment/>
      <protection/>
    </xf>
    <xf numFmtId="193" fontId="3" fillId="0" borderId="35" xfId="65" applyNumberFormat="1" applyFont="1" applyFill="1" applyBorder="1">
      <alignment/>
      <protection/>
    </xf>
    <xf numFmtId="193" fontId="3" fillId="0" borderId="36" xfId="65" applyNumberFormat="1" applyFont="1" applyFill="1" applyBorder="1">
      <alignment/>
      <protection/>
    </xf>
    <xf numFmtId="193" fontId="3" fillId="0" borderId="37" xfId="65" applyNumberFormat="1" applyFont="1" applyFill="1" applyBorder="1">
      <alignment/>
      <protection/>
    </xf>
    <xf numFmtId="193" fontId="3" fillId="0" borderId="18" xfId="65" applyNumberFormat="1" applyFont="1" applyFill="1" applyBorder="1" applyAlignment="1">
      <alignment vertical="center"/>
      <protection/>
    </xf>
    <xf numFmtId="193" fontId="3" fillId="0" borderId="29" xfId="65" applyNumberFormat="1" applyFont="1" applyFill="1" applyBorder="1">
      <alignment/>
      <protection/>
    </xf>
    <xf numFmtId="193" fontId="3" fillId="0" borderId="33" xfId="65" applyNumberFormat="1" applyFont="1" applyFill="1" applyBorder="1">
      <alignment/>
      <protection/>
    </xf>
    <xf numFmtId="193" fontId="3" fillId="0" borderId="18" xfId="65" applyNumberFormat="1" applyFont="1" applyFill="1" applyBorder="1">
      <alignment/>
      <protection/>
    </xf>
    <xf numFmtId="193" fontId="3" fillId="0" borderId="30" xfId="65" applyNumberFormat="1" applyFont="1" applyFill="1" applyBorder="1">
      <alignment/>
      <protection/>
    </xf>
    <xf numFmtId="193" fontId="3" fillId="0" borderId="0" xfId="65" applyNumberFormat="1" applyFont="1" applyFill="1" applyBorder="1">
      <alignment/>
      <protection/>
    </xf>
    <xf numFmtId="0" fontId="0" fillId="0" borderId="18" xfId="65" applyFont="1" applyFill="1" applyBorder="1" applyAlignment="1">
      <alignment vertical="center"/>
      <protection/>
    </xf>
    <xf numFmtId="193" fontId="3" fillId="0" borderId="31" xfId="65" applyNumberFormat="1" applyFont="1" applyFill="1" applyBorder="1">
      <alignment/>
      <protection/>
    </xf>
    <xf numFmtId="193" fontId="3" fillId="0" borderId="35" xfId="65" applyNumberFormat="1" applyFont="1" applyFill="1" applyBorder="1" applyAlignment="1">
      <alignment horizontal="right"/>
      <protection/>
    </xf>
    <xf numFmtId="193" fontId="3" fillId="0" borderId="38" xfId="65" applyNumberFormat="1" applyFont="1" applyFill="1" applyBorder="1">
      <alignment/>
      <protection/>
    </xf>
    <xf numFmtId="193" fontId="3" fillId="0" borderId="39" xfId="65" applyNumberFormat="1" applyFont="1" applyFill="1" applyBorder="1">
      <alignment/>
      <protection/>
    </xf>
    <xf numFmtId="193" fontId="3" fillId="0" borderId="40" xfId="65" applyNumberFormat="1" applyFont="1" applyFill="1" applyBorder="1">
      <alignment/>
      <protection/>
    </xf>
    <xf numFmtId="193" fontId="3" fillId="0" borderId="41" xfId="65" applyNumberFormat="1" applyFont="1" applyFill="1" applyBorder="1">
      <alignment/>
      <protection/>
    </xf>
    <xf numFmtId="193" fontId="3" fillId="0" borderId="19" xfId="65" applyNumberFormat="1" applyFont="1" applyFill="1" applyBorder="1" applyAlignment="1">
      <alignment vertical="center"/>
      <protection/>
    </xf>
    <xf numFmtId="193" fontId="3" fillId="0" borderId="42" xfId="65" applyNumberFormat="1" applyFont="1" applyFill="1" applyBorder="1">
      <alignment/>
      <protection/>
    </xf>
    <xf numFmtId="193" fontId="3" fillId="0" borderId="15" xfId="65" applyNumberFormat="1" applyFont="1" applyFill="1" applyBorder="1" applyAlignment="1">
      <alignment vertical="center"/>
      <protection/>
    </xf>
    <xf numFmtId="193" fontId="3" fillId="0" borderId="14" xfId="65" applyNumberFormat="1" applyFont="1" applyFill="1" applyBorder="1">
      <alignment/>
      <protection/>
    </xf>
    <xf numFmtId="193" fontId="3" fillId="0" borderId="43" xfId="65" applyNumberFormat="1" applyFont="1" applyFill="1" applyBorder="1">
      <alignment/>
      <protection/>
    </xf>
    <xf numFmtId="193" fontId="3" fillId="0" borderId="44" xfId="65" applyNumberFormat="1" applyFont="1" applyFill="1" applyBorder="1">
      <alignment/>
      <protection/>
    </xf>
    <xf numFmtId="193" fontId="3" fillId="0" borderId="45" xfId="65" applyNumberFormat="1" applyFont="1" applyFill="1" applyBorder="1">
      <alignment/>
      <protection/>
    </xf>
    <xf numFmtId="193" fontId="3" fillId="0" borderId="46" xfId="65" applyNumberFormat="1" applyFont="1" applyFill="1" applyBorder="1">
      <alignment/>
      <protection/>
    </xf>
    <xf numFmtId="193" fontId="3" fillId="0" borderId="47" xfId="65" applyNumberFormat="1" applyFont="1" applyFill="1" applyBorder="1" applyAlignment="1">
      <alignment/>
      <protection/>
    </xf>
    <xf numFmtId="193" fontId="3" fillId="0" borderId="48" xfId="65" applyNumberFormat="1" applyFont="1" applyFill="1" applyBorder="1" applyAlignment="1">
      <alignment/>
      <protection/>
    </xf>
    <xf numFmtId="193" fontId="3" fillId="0" borderId="49" xfId="65" applyNumberFormat="1" applyFont="1" applyFill="1" applyBorder="1">
      <alignment/>
      <protection/>
    </xf>
    <xf numFmtId="193" fontId="3" fillId="0" borderId="47" xfId="65" applyNumberFormat="1" applyFont="1" applyFill="1" applyBorder="1">
      <alignment/>
      <protection/>
    </xf>
    <xf numFmtId="193" fontId="3" fillId="0" borderId="50" xfId="65" applyNumberFormat="1" applyFont="1" applyFill="1" applyBorder="1">
      <alignment/>
      <protection/>
    </xf>
    <xf numFmtId="193" fontId="0" fillId="0" borderId="51" xfId="65" applyNumberFormat="1" applyFont="1" applyFill="1" applyBorder="1">
      <alignment/>
      <protection/>
    </xf>
    <xf numFmtId="193" fontId="0" fillId="0" borderId="48" xfId="65" applyNumberFormat="1" applyFont="1" applyFill="1" applyBorder="1">
      <alignment/>
      <protection/>
    </xf>
    <xf numFmtId="193" fontId="3" fillId="0" borderId="29" xfId="65" applyNumberFormat="1" applyFont="1" applyFill="1" applyBorder="1" applyAlignment="1">
      <alignment horizontal="right"/>
      <protection/>
    </xf>
    <xf numFmtId="0" fontId="0" fillId="0" borderId="33" xfId="65" applyFont="1" applyFill="1" applyBorder="1" applyAlignment="1">
      <alignment vertical="center"/>
      <protection/>
    </xf>
    <xf numFmtId="193" fontId="3" fillId="0" borderId="35" xfId="65" applyNumberFormat="1" applyFont="1" applyFill="1" applyBorder="1" applyAlignment="1">
      <alignment/>
      <protection/>
    </xf>
    <xf numFmtId="193" fontId="3" fillId="0" borderId="34" xfId="65" applyNumberFormat="1" applyFont="1" applyFill="1" applyBorder="1" applyAlignment="1">
      <alignment/>
      <protection/>
    </xf>
    <xf numFmtId="193" fontId="3" fillId="0" borderId="52" xfId="65" applyNumberFormat="1" applyFont="1" applyFill="1" applyBorder="1">
      <alignment/>
      <protection/>
    </xf>
    <xf numFmtId="193" fontId="3" fillId="0" borderId="46" xfId="65" applyNumberFormat="1" applyFont="1" applyFill="1" applyBorder="1" applyAlignment="1">
      <alignment horizontal="right"/>
      <protection/>
    </xf>
    <xf numFmtId="0" fontId="0" fillId="0" borderId="43" xfId="65" applyFont="1" applyFill="1" applyBorder="1" applyAlignment="1">
      <alignment/>
      <protection/>
    </xf>
    <xf numFmtId="0" fontId="0" fillId="0" borderId="46" xfId="65" applyFont="1" applyFill="1" applyBorder="1" applyAlignment="1">
      <alignment/>
      <protection/>
    </xf>
    <xf numFmtId="0" fontId="0" fillId="0" borderId="0" xfId="65" applyFont="1" applyFill="1" applyAlignment="1">
      <alignment vertical="center"/>
      <protection/>
    </xf>
    <xf numFmtId="0" fontId="3" fillId="0" borderId="0" xfId="65" applyFont="1" applyFill="1" applyBorder="1" applyAlignment="1">
      <alignment horizontal="distributed"/>
      <protection/>
    </xf>
    <xf numFmtId="193" fontId="10" fillId="0" borderId="0" xfId="65" applyNumberFormat="1" applyFont="1" applyFill="1" applyBorder="1" applyAlignment="1">
      <alignment vertical="center"/>
      <protection/>
    </xf>
    <xf numFmtId="193" fontId="3" fillId="0" borderId="0" xfId="65" applyNumberFormat="1" applyFont="1" applyFill="1" applyBorder="1" applyAlignment="1">
      <alignment horizontal="right"/>
      <protection/>
    </xf>
    <xf numFmtId="193" fontId="3" fillId="0" borderId="0" xfId="65" applyNumberFormat="1" applyFont="1" applyFill="1" applyBorder="1" applyAlignment="1">
      <alignment/>
      <protection/>
    </xf>
    <xf numFmtId="194" fontId="3" fillId="0" borderId="0" xfId="65" applyNumberFormat="1" applyFont="1" applyFill="1" applyBorder="1" applyAlignment="1">
      <alignment/>
      <protection/>
    </xf>
    <xf numFmtId="194" fontId="3" fillId="0" borderId="0" xfId="65" applyNumberFormat="1" applyFont="1" applyFill="1" applyBorder="1">
      <alignment/>
      <protection/>
    </xf>
    <xf numFmtId="0" fontId="0" fillId="0" borderId="0" xfId="65" applyFont="1" applyFill="1" applyBorder="1">
      <alignment/>
      <protection/>
    </xf>
    <xf numFmtId="0" fontId="3" fillId="0" borderId="0" xfId="65" applyFont="1" applyFill="1" applyAlignment="1">
      <alignment horizontal="left"/>
      <protection/>
    </xf>
    <xf numFmtId="0" fontId="3" fillId="0" borderId="0" xfId="65" applyFont="1" applyFill="1">
      <alignment/>
      <protection/>
    </xf>
    <xf numFmtId="0" fontId="3" fillId="0" borderId="31" xfId="65" applyFont="1" applyFill="1" applyBorder="1">
      <alignment/>
      <protection/>
    </xf>
    <xf numFmtId="193" fontId="3" fillId="0" borderId="28" xfId="65" applyNumberFormat="1" applyFont="1" applyFill="1" applyBorder="1" applyAlignment="1">
      <alignment vertical="center"/>
      <protection/>
    </xf>
    <xf numFmtId="193" fontId="3" fillId="0" borderId="26" xfId="65" applyNumberFormat="1" applyFont="1" applyFill="1" applyBorder="1" applyAlignment="1">
      <alignment vertical="center"/>
      <protection/>
    </xf>
    <xf numFmtId="194" fontId="3" fillId="0" borderId="14" xfId="65" applyNumberFormat="1" applyFont="1" applyFill="1" applyBorder="1">
      <alignment/>
      <protection/>
    </xf>
    <xf numFmtId="193" fontId="3" fillId="0" borderId="31" xfId="65" applyNumberFormat="1" applyFont="1" applyFill="1" applyBorder="1" applyAlignment="1">
      <alignment vertical="center"/>
      <protection/>
    </xf>
    <xf numFmtId="194" fontId="3" fillId="0" borderId="30" xfId="65" applyNumberFormat="1" applyFont="1" applyFill="1" applyBorder="1">
      <alignment/>
      <protection/>
    </xf>
    <xf numFmtId="193" fontId="3" fillId="0" borderId="33" xfId="65" applyNumberFormat="1" applyFont="1" applyFill="1" applyBorder="1" applyAlignment="1">
      <alignment vertical="center"/>
      <protection/>
    </xf>
    <xf numFmtId="194" fontId="3" fillId="0" borderId="18" xfId="65" applyNumberFormat="1" applyFont="1" applyFill="1" applyBorder="1">
      <alignment/>
      <protection/>
    </xf>
    <xf numFmtId="0" fontId="11" fillId="0" borderId="0" xfId="65" applyFont="1" applyFill="1" applyBorder="1">
      <alignment/>
      <protection/>
    </xf>
    <xf numFmtId="0" fontId="11" fillId="0" borderId="0" xfId="0" applyFont="1" applyFill="1" applyAlignment="1">
      <alignment vertical="top"/>
    </xf>
    <xf numFmtId="0" fontId="11" fillId="0" borderId="0" xfId="0" applyFont="1" applyFill="1" applyAlignment="1">
      <alignment vertical="center"/>
    </xf>
    <xf numFmtId="0" fontId="5" fillId="0" borderId="0" xfId="0" applyFont="1" applyFill="1" applyAlignment="1">
      <alignment vertical="center"/>
    </xf>
    <xf numFmtId="0" fontId="12" fillId="0" borderId="0" xfId="0" applyFont="1" applyFill="1" applyAlignment="1">
      <alignment/>
    </xf>
    <xf numFmtId="0" fontId="12" fillId="0" borderId="0" xfId="0" applyFont="1" applyFill="1" applyAlignment="1">
      <alignment vertical="center"/>
    </xf>
    <xf numFmtId="0" fontId="0" fillId="0" borderId="0" xfId="0" applyFont="1" applyFill="1" applyAlignment="1">
      <alignment vertical="center"/>
    </xf>
    <xf numFmtId="0" fontId="4" fillId="0" borderId="53" xfId="0" applyFont="1" applyFill="1" applyBorder="1" applyAlignment="1">
      <alignment vertical="center"/>
    </xf>
    <xf numFmtId="0" fontId="4" fillId="0" borderId="0" xfId="0" applyFont="1" applyFill="1" applyBorder="1" applyAlignment="1">
      <alignment vertical="center"/>
    </xf>
    <xf numFmtId="0" fontId="4" fillId="0" borderId="54" xfId="0" applyFont="1" applyFill="1" applyBorder="1" applyAlignment="1">
      <alignment vertical="center"/>
    </xf>
    <xf numFmtId="193" fontId="4" fillId="0" borderId="53" xfId="0" applyNumberFormat="1" applyFont="1" applyFill="1" applyBorder="1" applyAlignment="1">
      <alignment vertical="center"/>
    </xf>
    <xf numFmtId="193" fontId="4" fillId="0" borderId="55" xfId="0" applyNumberFormat="1" applyFont="1" applyFill="1" applyBorder="1" applyAlignment="1">
      <alignment vertical="center"/>
    </xf>
    <xf numFmtId="193" fontId="4" fillId="0" borderId="11" xfId="0" applyNumberFormat="1" applyFont="1" applyFill="1" applyBorder="1" applyAlignment="1">
      <alignment vertical="center"/>
    </xf>
    <xf numFmtId="193" fontId="4" fillId="0" borderId="56" xfId="0" applyNumberFormat="1" applyFont="1" applyFill="1" applyBorder="1" applyAlignment="1">
      <alignment vertical="center"/>
    </xf>
    <xf numFmtId="193" fontId="4" fillId="0" borderId="57" xfId="0" applyNumberFormat="1" applyFont="1" applyFill="1" applyBorder="1" applyAlignment="1">
      <alignment vertical="center"/>
    </xf>
    <xf numFmtId="193" fontId="4" fillId="0" borderId="58" xfId="0" applyNumberFormat="1" applyFont="1" applyFill="1" applyBorder="1" applyAlignment="1">
      <alignment vertical="center"/>
    </xf>
    <xf numFmtId="193" fontId="4" fillId="0" borderId="59" xfId="0" applyNumberFormat="1" applyFont="1" applyFill="1" applyBorder="1" applyAlignment="1">
      <alignment vertical="center"/>
    </xf>
    <xf numFmtId="193" fontId="4" fillId="0" borderId="60" xfId="0" applyNumberFormat="1" applyFont="1" applyFill="1" applyBorder="1" applyAlignment="1">
      <alignment vertical="center"/>
    </xf>
    <xf numFmtId="193" fontId="4" fillId="0" borderId="61" xfId="0" applyNumberFormat="1" applyFont="1" applyFill="1" applyBorder="1" applyAlignment="1">
      <alignment vertical="center"/>
    </xf>
    <xf numFmtId="193" fontId="4" fillId="0" borderId="62" xfId="0" applyNumberFormat="1" applyFont="1" applyFill="1" applyBorder="1" applyAlignment="1">
      <alignment vertical="center"/>
    </xf>
    <xf numFmtId="193" fontId="4" fillId="0" borderId="63" xfId="0" applyNumberFormat="1" applyFont="1" applyFill="1" applyBorder="1" applyAlignment="1">
      <alignment vertical="center"/>
    </xf>
    <xf numFmtId="38" fontId="4" fillId="0" borderId="64" xfId="52" applyFont="1" applyFill="1" applyBorder="1" applyAlignment="1">
      <alignment vertical="center"/>
    </xf>
    <xf numFmtId="193" fontId="4" fillId="0" borderId="65" xfId="0" applyNumberFormat="1" applyFont="1" applyFill="1" applyBorder="1" applyAlignment="1">
      <alignment vertical="center"/>
    </xf>
    <xf numFmtId="193" fontId="4" fillId="0" borderId="64" xfId="0" applyNumberFormat="1" applyFont="1" applyFill="1" applyBorder="1" applyAlignment="1">
      <alignment vertical="center"/>
    </xf>
    <xf numFmtId="193" fontId="4" fillId="0" borderId="10" xfId="0" applyNumberFormat="1" applyFont="1" applyFill="1" applyBorder="1" applyAlignment="1">
      <alignment vertical="center"/>
    </xf>
    <xf numFmtId="193" fontId="4" fillId="0" borderId="66" xfId="0" applyNumberFormat="1" applyFont="1" applyFill="1" applyBorder="1" applyAlignment="1">
      <alignment vertical="center"/>
    </xf>
    <xf numFmtId="193" fontId="4" fillId="0" borderId="67" xfId="0" applyNumberFormat="1" applyFont="1" applyFill="1" applyBorder="1" applyAlignment="1">
      <alignment vertical="center"/>
    </xf>
    <xf numFmtId="193" fontId="4" fillId="0" borderId="68" xfId="0" applyNumberFormat="1" applyFont="1" applyFill="1" applyBorder="1" applyAlignment="1">
      <alignment vertical="center"/>
    </xf>
    <xf numFmtId="193" fontId="4" fillId="0" borderId="69" xfId="0" applyNumberFormat="1" applyFont="1" applyFill="1" applyBorder="1" applyAlignment="1">
      <alignment vertical="center"/>
    </xf>
    <xf numFmtId="193" fontId="4" fillId="0" borderId="70" xfId="0" applyNumberFormat="1" applyFont="1" applyFill="1" applyBorder="1" applyAlignment="1">
      <alignment vertical="center"/>
    </xf>
    <xf numFmtId="193" fontId="4" fillId="0" borderId="71" xfId="0" applyNumberFormat="1" applyFont="1" applyFill="1" applyBorder="1" applyAlignment="1">
      <alignment vertical="center"/>
    </xf>
    <xf numFmtId="193" fontId="4" fillId="0" borderId="72" xfId="0" applyNumberFormat="1" applyFont="1" applyFill="1" applyBorder="1" applyAlignment="1">
      <alignment vertical="center"/>
    </xf>
    <xf numFmtId="193" fontId="4" fillId="0" borderId="73" xfId="0" applyNumberFormat="1" applyFont="1" applyFill="1" applyBorder="1" applyAlignment="1">
      <alignment vertical="center"/>
    </xf>
    <xf numFmtId="0" fontId="4" fillId="0" borderId="11" xfId="0" applyFont="1" applyFill="1" applyBorder="1" applyAlignment="1">
      <alignment horizontal="center" vertical="center" wrapText="1"/>
    </xf>
    <xf numFmtId="193" fontId="4" fillId="0" borderId="74" xfId="0" applyNumberFormat="1" applyFont="1" applyFill="1" applyBorder="1" applyAlignment="1">
      <alignment vertical="center"/>
    </xf>
    <xf numFmtId="0" fontId="4" fillId="0" borderId="55" xfId="0" applyFont="1" applyFill="1" applyBorder="1" applyAlignment="1">
      <alignment vertical="center" wrapText="1"/>
    </xf>
    <xf numFmtId="0" fontId="4" fillId="0" borderId="65" xfId="0" applyFont="1" applyFill="1" applyBorder="1" applyAlignment="1">
      <alignment vertical="center"/>
    </xf>
    <xf numFmtId="0" fontId="4" fillId="0" borderId="75" xfId="0" applyFont="1" applyFill="1" applyBorder="1" applyAlignment="1">
      <alignment vertical="center"/>
    </xf>
    <xf numFmtId="0" fontId="4" fillId="0" borderId="76" xfId="0" applyFont="1" applyFill="1" applyBorder="1" applyAlignment="1">
      <alignment vertical="center"/>
    </xf>
    <xf numFmtId="195" fontId="4" fillId="0" borderId="64" xfId="52" applyNumberFormat="1" applyFont="1" applyFill="1" applyBorder="1" applyAlignment="1">
      <alignment vertical="center"/>
    </xf>
    <xf numFmtId="195" fontId="4" fillId="0" borderId="65" xfId="0" applyNumberFormat="1" applyFont="1" applyFill="1" applyBorder="1" applyAlignment="1">
      <alignment vertical="center"/>
    </xf>
    <xf numFmtId="195" fontId="4" fillId="0" borderId="64" xfId="0" applyNumberFormat="1" applyFont="1" applyFill="1" applyBorder="1" applyAlignment="1">
      <alignment vertical="center"/>
    </xf>
    <xf numFmtId="195" fontId="4" fillId="0" borderId="10" xfId="0" applyNumberFormat="1" applyFont="1" applyFill="1" applyBorder="1" applyAlignment="1">
      <alignment vertical="center"/>
    </xf>
    <xf numFmtId="195" fontId="4" fillId="0" borderId="68" xfId="0" applyNumberFormat="1" applyFont="1" applyFill="1" applyBorder="1" applyAlignment="1">
      <alignment vertical="center"/>
    </xf>
    <xf numFmtId="195" fontId="4" fillId="0" borderId="74" xfId="0" applyNumberFormat="1" applyFont="1" applyFill="1" applyBorder="1" applyAlignment="1">
      <alignment vertical="center"/>
    </xf>
    <xf numFmtId="195" fontId="4" fillId="0" borderId="69" xfId="0" applyNumberFormat="1" applyFont="1" applyFill="1" applyBorder="1" applyAlignment="1">
      <alignment vertical="center"/>
    </xf>
    <xf numFmtId="195" fontId="4" fillId="0" borderId="70" xfId="0" applyNumberFormat="1" applyFont="1" applyFill="1" applyBorder="1" applyAlignment="1">
      <alignment vertical="center"/>
    </xf>
    <xf numFmtId="195" fontId="4" fillId="0" borderId="71" xfId="0" applyNumberFormat="1" applyFont="1" applyFill="1" applyBorder="1" applyAlignment="1">
      <alignment vertical="center"/>
    </xf>
    <xf numFmtId="195" fontId="4" fillId="0" borderId="72" xfId="0" applyNumberFormat="1" applyFont="1" applyFill="1" applyBorder="1" applyAlignment="1">
      <alignment vertical="center"/>
    </xf>
    <xf numFmtId="195" fontId="4" fillId="0" borderId="73" xfId="0" applyNumberFormat="1" applyFont="1" applyFill="1" applyBorder="1" applyAlignment="1">
      <alignment vertical="center"/>
    </xf>
    <xf numFmtId="195" fontId="4" fillId="0" borderId="64" xfId="0" applyNumberFormat="1" applyFont="1" applyFill="1" applyBorder="1" applyAlignment="1">
      <alignment horizontal="right" vertical="center"/>
    </xf>
    <xf numFmtId="195" fontId="4" fillId="0" borderId="68" xfId="0" applyNumberFormat="1" applyFont="1" applyFill="1" applyBorder="1" applyAlignment="1">
      <alignment horizontal="right" vertical="center"/>
    </xf>
    <xf numFmtId="195" fontId="4" fillId="0" borderId="74" xfId="0" applyNumberFormat="1" applyFont="1" applyFill="1" applyBorder="1" applyAlignment="1">
      <alignment horizontal="right" vertical="center"/>
    </xf>
    <xf numFmtId="195" fontId="4" fillId="0" borderId="69" xfId="0" applyNumberFormat="1" applyFont="1" applyFill="1" applyBorder="1" applyAlignment="1">
      <alignment horizontal="right" vertical="center"/>
    </xf>
    <xf numFmtId="195" fontId="4" fillId="0" borderId="70" xfId="0" applyNumberFormat="1" applyFont="1" applyFill="1" applyBorder="1" applyAlignment="1">
      <alignment horizontal="right" vertical="center"/>
    </xf>
    <xf numFmtId="195" fontId="4" fillId="0" borderId="71" xfId="0" applyNumberFormat="1" applyFont="1" applyFill="1" applyBorder="1" applyAlignment="1">
      <alignment horizontal="right" vertical="center"/>
    </xf>
    <xf numFmtId="195" fontId="4" fillId="0" borderId="72" xfId="0" applyNumberFormat="1" applyFont="1" applyFill="1" applyBorder="1" applyAlignment="1">
      <alignment horizontal="right" vertical="center"/>
    </xf>
    <xf numFmtId="195" fontId="4" fillId="0" borderId="73" xfId="0" applyNumberFormat="1" applyFont="1" applyFill="1" applyBorder="1" applyAlignment="1">
      <alignment horizontal="right" vertical="center"/>
    </xf>
    <xf numFmtId="0" fontId="4" fillId="0" borderId="5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38" fontId="4" fillId="0" borderId="64" xfId="52" applyFont="1" applyFill="1" applyBorder="1" applyAlignment="1">
      <alignment horizontal="center" vertical="center"/>
    </xf>
    <xf numFmtId="38" fontId="4" fillId="0" borderId="68" xfId="52" applyFont="1" applyFill="1" applyBorder="1" applyAlignment="1">
      <alignment horizontal="center" vertical="center"/>
    </xf>
    <xf numFmtId="38" fontId="4" fillId="0" borderId="74" xfId="52" applyFont="1" applyFill="1" applyBorder="1" applyAlignment="1">
      <alignment horizontal="center" vertical="center"/>
    </xf>
    <xf numFmtId="194" fontId="4" fillId="0" borderId="69" xfId="0" applyNumberFormat="1" applyFont="1" applyFill="1" applyBorder="1" applyAlignment="1">
      <alignment vertical="center"/>
    </xf>
    <xf numFmtId="194" fontId="4" fillId="0" borderId="70" xfId="0" applyNumberFormat="1" applyFont="1" applyFill="1" applyBorder="1" applyAlignment="1">
      <alignment vertical="center"/>
    </xf>
    <xf numFmtId="194" fontId="4" fillId="0" borderId="71" xfId="0" applyNumberFormat="1" applyFont="1" applyFill="1" applyBorder="1" applyAlignment="1">
      <alignment vertical="center"/>
    </xf>
    <xf numFmtId="194" fontId="4" fillId="0" borderId="64" xfId="0" applyNumberFormat="1" applyFont="1" applyFill="1" applyBorder="1" applyAlignment="1">
      <alignment vertical="center"/>
    </xf>
    <xf numFmtId="194" fontId="4" fillId="0" borderId="72" xfId="0" applyNumberFormat="1" applyFont="1" applyFill="1" applyBorder="1" applyAlignment="1">
      <alignment vertical="center"/>
    </xf>
    <xf numFmtId="194" fontId="4" fillId="0" borderId="73" xfId="0" applyNumberFormat="1" applyFont="1" applyFill="1" applyBorder="1" applyAlignment="1">
      <alignment vertical="center"/>
    </xf>
    <xf numFmtId="196" fontId="4" fillId="0" borderId="64" xfId="52" applyNumberFormat="1" applyFont="1" applyFill="1" applyBorder="1" applyAlignment="1">
      <alignment vertical="center"/>
    </xf>
    <xf numFmtId="0" fontId="4" fillId="0" borderId="68" xfId="0" applyFont="1" applyFill="1" applyBorder="1" applyAlignment="1">
      <alignment vertical="center"/>
    </xf>
    <xf numFmtId="0" fontId="4" fillId="0" borderId="67"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0" fillId="0" borderId="0" xfId="0" applyFont="1" applyFill="1" applyAlignment="1">
      <alignment vertical="center"/>
    </xf>
    <xf numFmtId="0" fontId="5" fillId="0" borderId="0" xfId="0" applyNumberFormat="1" applyFont="1" applyFill="1" applyAlignment="1" applyProtection="1">
      <alignment vertical="top"/>
      <protection locked="0"/>
    </xf>
    <xf numFmtId="0" fontId="6" fillId="0" borderId="0" xfId="0" applyNumberFormat="1" applyFont="1" applyFill="1" applyAlignment="1" applyProtection="1">
      <alignment vertical="center"/>
      <protection locked="0"/>
    </xf>
    <xf numFmtId="0" fontId="6" fillId="0" borderId="0" xfId="0" applyNumberFormat="1" applyFont="1" applyFill="1" applyAlignment="1" applyProtection="1">
      <alignment vertical="center" wrapText="1"/>
      <protection locked="0"/>
    </xf>
    <xf numFmtId="0" fontId="9" fillId="0" borderId="0" xfId="0" applyNumberFormat="1" applyFont="1" applyFill="1" applyBorder="1" applyAlignment="1" applyProtection="1">
      <alignment vertical="center"/>
      <protection locked="0"/>
    </xf>
    <xf numFmtId="0" fontId="9"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0" fontId="4" fillId="0" borderId="12"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77" xfId="0" applyFont="1" applyFill="1" applyBorder="1" applyAlignment="1" applyProtection="1">
      <alignment horizontal="center" vertical="center" wrapText="1"/>
      <protection locked="0"/>
    </xf>
    <xf numFmtId="0" fontId="4" fillId="0" borderId="78" xfId="0" applyNumberFormat="1" applyFont="1" applyFill="1" applyBorder="1" applyAlignment="1" applyProtection="1">
      <alignment horizontal="center" vertical="center" wrapText="1"/>
      <protection locked="0"/>
    </xf>
    <xf numFmtId="0" fontId="4" fillId="0" borderId="76"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vertical="center" wrapText="1"/>
      <protection locked="0"/>
    </xf>
    <xf numFmtId="0" fontId="4" fillId="0" borderId="30" xfId="0" applyFont="1" applyFill="1" applyBorder="1" applyAlignment="1" applyProtection="1">
      <alignment vertical="center" wrapText="1"/>
      <protection locked="0"/>
    </xf>
    <xf numFmtId="0" fontId="4" fillId="0" borderId="79" xfId="0" applyFont="1" applyFill="1" applyBorder="1" applyAlignment="1" applyProtection="1">
      <alignment vertical="center" wrapText="1"/>
      <protection locked="0"/>
    </xf>
    <xf numFmtId="0" fontId="4" fillId="0" borderId="80" xfId="0" applyNumberFormat="1" applyFont="1" applyFill="1" applyBorder="1" applyAlignment="1" applyProtection="1">
      <alignment horizontal="center" vertical="center" wrapText="1"/>
      <protection locked="0"/>
    </xf>
    <xf numFmtId="0" fontId="4" fillId="0" borderId="54" xfId="0" applyNumberFormat="1" applyFont="1" applyFill="1" applyBorder="1" applyAlignment="1" applyProtection="1">
      <alignment vertical="center" wrapText="1"/>
      <protection locked="0"/>
    </xf>
    <xf numFmtId="0" fontId="10" fillId="0" borderId="19" xfId="0" applyNumberFormat="1" applyFont="1" applyFill="1" applyBorder="1" applyAlignment="1" applyProtection="1">
      <alignment horizontal="center" vertical="top"/>
      <protection locked="0"/>
    </xf>
    <xf numFmtId="0" fontId="10" fillId="0" borderId="81" xfId="0" applyNumberFormat="1" applyFont="1" applyFill="1" applyBorder="1" applyAlignment="1" applyProtection="1">
      <alignment horizontal="center" vertical="top" wrapText="1"/>
      <protection locked="0"/>
    </xf>
    <xf numFmtId="0" fontId="10" fillId="0" borderId="82" xfId="0" applyNumberFormat="1" applyFont="1" applyFill="1" applyBorder="1" applyAlignment="1" applyProtection="1">
      <alignment horizontal="center" vertical="top" wrapText="1"/>
      <protection locked="0"/>
    </xf>
    <xf numFmtId="0" fontId="10" fillId="0" borderId="83" xfId="0" applyNumberFormat="1" applyFont="1" applyFill="1" applyBorder="1" applyAlignment="1" applyProtection="1">
      <alignment horizontal="center" vertical="top" wrapText="1"/>
      <protection locked="0"/>
    </xf>
    <xf numFmtId="0" fontId="18" fillId="0" borderId="0" xfId="0" applyNumberFormat="1" applyFont="1" applyFill="1" applyBorder="1" applyAlignment="1" applyProtection="1">
      <alignment horizontal="center" vertical="center" wrapText="1"/>
      <protection locked="0"/>
    </xf>
    <xf numFmtId="0" fontId="18" fillId="0" borderId="0" xfId="0" applyNumberFormat="1" applyFont="1" applyFill="1" applyAlignment="1" applyProtection="1">
      <alignment vertical="center"/>
      <protection locked="0"/>
    </xf>
    <xf numFmtId="0" fontId="4" fillId="0" borderId="53" xfId="0" applyNumberFormat="1" applyFont="1" applyFill="1" applyBorder="1" applyAlignment="1" applyProtection="1">
      <alignment horizontal="distributed" vertical="center"/>
      <protection locked="0"/>
    </xf>
    <xf numFmtId="38" fontId="16" fillId="0" borderId="84" xfId="0" applyNumberFormat="1" applyFont="1" applyFill="1" applyBorder="1" applyAlignment="1" applyProtection="1">
      <alignment horizontal="right" vertical="center"/>
      <protection/>
    </xf>
    <xf numFmtId="3" fontId="4" fillId="0" borderId="55" xfId="0" applyNumberFormat="1" applyFont="1" applyFill="1" applyBorder="1" applyAlignment="1" applyProtection="1">
      <alignment horizontal="right" vertical="center"/>
      <protection locked="0"/>
    </xf>
    <xf numFmtId="3" fontId="4" fillId="0" borderId="53" xfId="0" applyNumberFormat="1" applyFont="1" applyFill="1" applyBorder="1" applyAlignment="1" applyProtection="1">
      <alignment horizontal="right" vertical="center"/>
      <protection locked="0"/>
    </xf>
    <xf numFmtId="3" fontId="4" fillId="0" borderId="85" xfId="0" applyNumberFormat="1" applyFont="1" applyFill="1" applyBorder="1" applyAlignment="1" applyProtection="1">
      <alignment horizontal="right" vertical="center"/>
      <protection/>
    </xf>
    <xf numFmtId="3" fontId="4" fillId="0" borderId="55" xfId="0" applyNumberFormat="1" applyFont="1" applyFill="1" applyBorder="1" applyAlignment="1" applyProtection="1">
      <alignment horizontal="right" vertical="center"/>
      <protection/>
    </xf>
    <xf numFmtId="3" fontId="4" fillId="0" borderId="65" xfId="0" applyNumberFormat="1" applyFont="1" applyFill="1" applyBorder="1" applyAlignment="1" applyProtection="1">
      <alignment horizontal="right" vertical="center"/>
      <protection/>
    </xf>
    <xf numFmtId="197" fontId="4" fillId="0" borderId="85" xfId="0" applyNumberFormat="1" applyFont="1" applyFill="1" applyBorder="1" applyAlignment="1" applyProtection="1">
      <alignment horizontal="right" vertical="center"/>
      <protection/>
    </xf>
    <xf numFmtId="197" fontId="4" fillId="0" borderId="64" xfId="0" applyNumberFormat="1" applyFont="1" applyFill="1" applyBorder="1" applyAlignment="1" applyProtection="1">
      <alignment horizontal="right" vertical="center"/>
      <protection/>
    </xf>
    <xf numFmtId="197" fontId="4" fillId="0" borderId="68" xfId="0" applyNumberFormat="1" applyFont="1" applyFill="1" applyBorder="1" applyAlignment="1" applyProtection="1">
      <alignment horizontal="right" vertical="center"/>
      <protection/>
    </xf>
    <xf numFmtId="3" fontId="4" fillId="0" borderId="12"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right" vertical="center"/>
      <protection locked="0"/>
    </xf>
    <xf numFmtId="3" fontId="4" fillId="0" borderId="53"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right" vertical="center"/>
      <protection/>
    </xf>
    <xf numFmtId="3" fontId="4" fillId="0" borderId="86" xfId="0" applyNumberFormat="1" applyFont="1" applyFill="1" applyBorder="1" applyAlignment="1" applyProtection="1">
      <alignment horizontal="right" vertical="center"/>
      <protection/>
    </xf>
    <xf numFmtId="3" fontId="4" fillId="0" borderId="87" xfId="0" applyNumberFormat="1" applyFont="1" applyFill="1" applyBorder="1" applyAlignment="1" applyProtection="1">
      <alignment horizontal="right" vertical="center"/>
      <protection/>
    </xf>
    <xf numFmtId="3" fontId="4" fillId="0" borderId="86" xfId="0" applyNumberFormat="1" applyFont="1" applyFill="1" applyBorder="1" applyAlignment="1" applyProtection="1">
      <alignment horizontal="right" vertical="center"/>
      <protection locked="0"/>
    </xf>
    <xf numFmtId="3" fontId="4" fillId="0" borderId="11" xfId="0" applyNumberFormat="1" applyFont="1" applyFill="1" applyBorder="1" applyAlignment="1" applyProtection="1">
      <alignment horizontal="right" vertical="center"/>
      <protection locked="0"/>
    </xf>
    <xf numFmtId="3" fontId="4" fillId="0" borderId="23" xfId="0" applyNumberFormat="1" applyFont="1" applyFill="1" applyBorder="1" applyAlignment="1" applyProtection="1">
      <alignment horizontal="right" vertical="center"/>
      <protection/>
    </xf>
    <xf numFmtId="3" fontId="4" fillId="0" borderId="88"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locked="0"/>
    </xf>
    <xf numFmtId="0" fontId="4" fillId="0" borderId="65" xfId="0" applyNumberFormat="1" applyFont="1" applyFill="1" applyBorder="1" applyAlignment="1" applyProtection="1">
      <alignment horizontal="distributed" vertical="center"/>
      <protection locked="0"/>
    </xf>
    <xf numFmtId="38" fontId="16" fillId="0" borderId="70" xfId="0" applyNumberFormat="1" applyFont="1" applyFill="1" applyBorder="1" applyAlignment="1" applyProtection="1">
      <alignment horizontal="right" vertical="center"/>
      <protection/>
    </xf>
    <xf numFmtId="3" fontId="4" fillId="0" borderId="65" xfId="0" applyNumberFormat="1" applyFont="1" applyFill="1" applyBorder="1" applyAlignment="1" applyProtection="1">
      <alignment horizontal="right" vertical="center"/>
      <protection locked="0"/>
    </xf>
    <xf numFmtId="3" fontId="4" fillId="0" borderId="64" xfId="0" applyNumberFormat="1" applyFont="1" applyFill="1" applyBorder="1" applyAlignment="1" applyProtection="1">
      <alignment horizontal="right" vertical="center"/>
      <protection/>
    </xf>
    <xf numFmtId="3" fontId="4" fillId="0" borderId="75" xfId="0" applyNumberFormat="1" applyFont="1" applyFill="1" applyBorder="1" applyAlignment="1" applyProtection="1">
      <alignment horizontal="right" vertical="center"/>
      <protection locked="0"/>
    </xf>
    <xf numFmtId="3" fontId="4" fillId="0" borderId="10" xfId="0" applyNumberFormat="1" applyFont="1" applyFill="1" applyBorder="1" applyAlignment="1" applyProtection="1">
      <alignment horizontal="right" vertical="center"/>
      <protection locked="0"/>
    </xf>
    <xf numFmtId="3" fontId="4" fillId="0" borderId="24" xfId="0" applyNumberFormat="1" applyFont="1" applyFill="1" applyBorder="1" applyAlignment="1" applyProtection="1">
      <alignment horizontal="right" vertical="center"/>
      <protection/>
    </xf>
    <xf numFmtId="3" fontId="4" fillId="0" borderId="68" xfId="0" applyNumberFormat="1" applyFont="1" applyFill="1" applyBorder="1" applyAlignment="1" applyProtection="1">
      <alignment horizontal="right" vertical="center"/>
      <protection locked="0"/>
    </xf>
    <xf numFmtId="3" fontId="4" fillId="0" borderId="68" xfId="0" applyNumberFormat="1" applyFont="1" applyFill="1" applyBorder="1" applyAlignment="1" applyProtection="1">
      <alignment horizontal="right" vertical="center"/>
      <protection/>
    </xf>
    <xf numFmtId="3" fontId="4" fillId="0" borderId="87" xfId="0" applyNumberFormat="1" applyFont="1" applyFill="1" applyBorder="1" applyAlignment="1" applyProtection="1">
      <alignment horizontal="right" vertical="center"/>
      <protection locked="0"/>
    </xf>
    <xf numFmtId="3" fontId="4" fillId="0" borderId="89" xfId="0" applyNumberFormat="1" applyFont="1" applyFill="1" applyBorder="1" applyAlignment="1" applyProtection="1">
      <alignment horizontal="right" vertical="center"/>
      <protection/>
    </xf>
    <xf numFmtId="197" fontId="4" fillId="0" borderId="10" xfId="0" applyNumberFormat="1" applyFont="1" applyFill="1" applyBorder="1" applyAlignment="1" applyProtection="1">
      <alignment horizontal="right" vertical="center"/>
      <protection/>
    </xf>
    <xf numFmtId="197" fontId="4" fillId="0" borderId="65" xfId="0" applyNumberFormat="1" applyFont="1" applyFill="1" applyBorder="1" applyAlignment="1" applyProtection="1">
      <alignment horizontal="right" vertical="center"/>
      <protection/>
    </xf>
    <xf numFmtId="3" fontId="4" fillId="0" borderId="14" xfId="0" applyNumberFormat="1" applyFont="1" applyFill="1" applyBorder="1" applyAlignment="1" applyProtection="1">
      <alignment horizontal="right" vertical="center"/>
      <protection/>
    </xf>
    <xf numFmtId="3" fontId="4" fillId="0" borderId="26" xfId="0" applyNumberFormat="1" applyFont="1" applyFill="1" applyBorder="1" applyAlignment="1" applyProtection="1">
      <alignment horizontal="right" vertical="center"/>
      <protection locked="0"/>
    </xf>
    <xf numFmtId="3" fontId="4" fillId="0" borderId="90" xfId="0" applyNumberFormat="1" applyFont="1" applyFill="1" applyBorder="1" applyAlignment="1" applyProtection="1">
      <alignment horizontal="right" vertical="center"/>
      <protection locked="0"/>
    </xf>
    <xf numFmtId="3" fontId="4" fillId="0" borderId="26" xfId="0" applyNumberFormat="1" applyFont="1" applyFill="1" applyBorder="1" applyAlignment="1" applyProtection="1">
      <alignment horizontal="right" vertical="center"/>
      <protection/>
    </xf>
    <xf numFmtId="3" fontId="4" fillId="0" borderId="14" xfId="0" applyNumberFormat="1" applyFont="1" applyFill="1" applyBorder="1" applyAlignment="1" applyProtection="1">
      <alignment horizontal="right" vertical="center"/>
      <protection locked="0"/>
    </xf>
    <xf numFmtId="3" fontId="4" fillId="0" borderId="75" xfId="0" applyNumberFormat="1" applyFont="1" applyFill="1" applyBorder="1" applyAlignment="1" applyProtection="1">
      <alignment horizontal="right" vertical="center"/>
      <protection/>
    </xf>
    <xf numFmtId="3" fontId="4" fillId="0" borderId="78" xfId="0" applyNumberFormat="1" applyFont="1" applyFill="1" applyBorder="1" applyAlignment="1" applyProtection="1">
      <alignment horizontal="right" vertical="center"/>
      <protection/>
    </xf>
    <xf numFmtId="3" fontId="4" fillId="0" borderId="91" xfId="0" applyNumberFormat="1" applyFont="1" applyFill="1" applyBorder="1" applyAlignment="1" applyProtection="1">
      <alignment horizontal="right" vertical="center"/>
      <protection/>
    </xf>
    <xf numFmtId="3" fontId="4" fillId="0" borderId="77" xfId="0" applyNumberFormat="1" applyFont="1" applyFill="1" applyBorder="1" applyAlignment="1" applyProtection="1">
      <alignment horizontal="right" vertical="center"/>
      <protection/>
    </xf>
    <xf numFmtId="0" fontId="4" fillId="0" borderId="92" xfId="0" applyNumberFormat="1" applyFont="1" applyFill="1" applyBorder="1" applyAlignment="1" applyProtection="1">
      <alignment horizontal="distributed" vertical="center"/>
      <protection locked="0"/>
    </xf>
    <xf numFmtId="3" fontId="4" fillId="0" borderId="93" xfId="0" applyNumberFormat="1" applyFont="1" applyFill="1" applyBorder="1" applyAlignment="1" applyProtection="1">
      <alignment horizontal="right" vertical="center"/>
      <protection/>
    </xf>
    <xf numFmtId="3" fontId="4" fillId="0" borderId="94" xfId="0" applyNumberFormat="1" applyFont="1" applyFill="1" applyBorder="1" applyAlignment="1" applyProtection="1">
      <alignment horizontal="right" vertical="center"/>
      <protection/>
    </xf>
    <xf numFmtId="3" fontId="4" fillId="0" borderId="92" xfId="0" applyNumberFormat="1" applyFont="1" applyFill="1" applyBorder="1" applyAlignment="1" applyProtection="1">
      <alignment horizontal="right" vertical="center"/>
      <protection/>
    </xf>
    <xf numFmtId="197" fontId="4" fillId="0" borderId="94" xfId="0" applyNumberFormat="1" applyFont="1" applyFill="1" applyBorder="1" applyAlignment="1" applyProtection="1">
      <alignment horizontal="right" vertical="center"/>
      <protection/>
    </xf>
    <xf numFmtId="3" fontId="4" fillId="0" borderId="95" xfId="0" applyNumberFormat="1" applyFont="1" applyFill="1" applyBorder="1" applyAlignment="1" applyProtection="1">
      <alignment horizontal="right" vertical="center"/>
      <protection/>
    </xf>
    <xf numFmtId="3" fontId="4" fillId="0" borderId="96" xfId="0" applyNumberFormat="1" applyFont="1" applyFill="1" applyBorder="1" applyAlignment="1" applyProtection="1">
      <alignment horizontal="right" vertical="center"/>
      <protection/>
    </xf>
    <xf numFmtId="3" fontId="4" fillId="0" borderId="97"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vertical="center" shrinkToFit="1"/>
      <protection locked="0"/>
    </xf>
    <xf numFmtId="3" fontId="0" fillId="0" borderId="0" xfId="0" applyNumberFormat="1" applyFont="1" applyFill="1" applyAlignment="1" applyProtection="1">
      <alignment vertical="center" shrinkToFit="1"/>
      <protection locked="0"/>
    </xf>
    <xf numFmtId="0" fontId="0" fillId="0" borderId="0" xfId="0" applyNumberFormat="1" applyFont="1" applyFill="1" applyAlignment="1" applyProtection="1">
      <alignment vertical="center" shrinkToFit="1"/>
      <protection locked="0"/>
    </xf>
    <xf numFmtId="0" fontId="8" fillId="0" borderId="0" xfId="0" applyNumberFormat="1"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0" fontId="16" fillId="0" borderId="0" xfId="0" applyNumberFormat="1" applyFont="1" applyFill="1" applyAlignment="1" applyProtection="1">
      <alignment vertical="center" wrapText="1"/>
      <protection locked="0"/>
    </xf>
    <xf numFmtId="0" fontId="4" fillId="0" borderId="0" xfId="0" applyNumberFormat="1" applyFont="1" applyFill="1" applyAlignment="1" applyProtection="1">
      <alignment vertical="center" wrapText="1"/>
      <protection locked="0"/>
    </xf>
    <xf numFmtId="3" fontId="4" fillId="0" borderId="0" xfId="0" applyNumberFormat="1" applyFont="1" applyFill="1" applyAlignment="1" applyProtection="1">
      <alignment vertical="center" wrapText="1"/>
      <protection locked="0"/>
    </xf>
    <xf numFmtId="0" fontId="0" fillId="0" borderId="0" xfId="0" applyNumberFormat="1" applyFont="1" applyFill="1" applyAlignment="1" applyProtection="1">
      <alignment vertical="center" wrapText="1"/>
      <protection locked="0"/>
    </xf>
    <xf numFmtId="3" fontId="0" fillId="0" borderId="0" xfId="0" applyNumberFormat="1" applyFont="1" applyFill="1" applyAlignment="1" applyProtection="1">
      <alignment vertical="center" wrapText="1"/>
      <protection locked="0"/>
    </xf>
    <xf numFmtId="0" fontId="8" fillId="0" borderId="0" xfId="0" applyNumberFormat="1" applyFont="1" applyFill="1" applyAlignment="1" applyProtection="1">
      <alignment vertical="top"/>
      <protection locked="0"/>
    </xf>
    <xf numFmtId="0" fontId="20" fillId="0" borderId="0" xfId="0" applyNumberFormat="1" applyFont="1" applyFill="1" applyAlignment="1" applyProtection="1">
      <alignment vertical="center"/>
      <protection locked="0"/>
    </xf>
    <xf numFmtId="0" fontId="21" fillId="0" borderId="0" xfId="0" applyNumberFormat="1" applyFont="1" applyFill="1" applyAlignment="1" applyProtection="1">
      <alignment vertical="center"/>
      <protection locked="0"/>
    </xf>
    <xf numFmtId="0" fontId="21" fillId="0" borderId="0" xfId="0" applyFont="1" applyFill="1" applyAlignment="1" applyProtection="1">
      <alignment vertical="center"/>
      <protection locked="0"/>
    </xf>
    <xf numFmtId="0" fontId="20" fillId="0" borderId="0" xfId="0" applyNumberFormat="1" applyFont="1" applyFill="1" applyAlignment="1" applyProtection="1">
      <alignment horizontal="right"/>
      <protection locked="0"/>
    </xf>
    <xf numFmtId="0" fontId="6" fillId="0" borderId="0" xfId="0" applyFont="1" applyFill="1" applyAlignment="1" applyProtection="1">
      <alignment vertical="center"/>
      <protection locked="0"/>
    </xf>
    <xf numFmtId="0" fontId="4" fillId="0" borderId="65" xfId="0" applyNumberFormat="1" applyFont="1" applyFill="1" applyBorder="1" applyAlignment="1" applyProtection="1">
      <alignment horizontal="center" vertical="center"/>
      <protection locked="0"/>
    </xf>
    <xf numFmtId="0" fontId="4" fillId="0" borderId="64" xfId="0" applyNumberFormat="1"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4" fillId="0" borderId="10" xfId="0" applyNumberFormat="1" applyFont="1" applyFill="1" applyBorder="1" applyAlignment="1" applyProtection="1">
      <alignment horizontal="center" vertical="center"/>
      <protection locked="0"/>
    </xf>
    <xf numFmtId="0" fontId="4" fillId="0" borderId="6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Alignment="1" applyProtection="1">
      <alignment horizontal="center" vertical="center"/>
      <protection locked="0"/>
    </xf>
    <xf numFmtId="0" fontId="4" fillId="0" borderId="64" xfId="0" applyNumberFormat="1" applyFont="1" applyFill="1" applyBorder="1" applyAlignment="1" applyProtection="1">
      <alignment horizontal="distributed" vertical="center" shrinkToFit="1"/>
      <protection locked="0"/>
    </xf>
    <xf numFmtId="3" fontId="4" fillId="0" borderId="64" xfId="0" applyNumberFormat="1" applyFont="1" applyFill="1" applyBorder="1" applyAlignment="1" applyProtection="1">
      <alignment horizontal="right" vertical="center"/>
      <protection locked="0"/>
    </xf>
    <xf numFmtId="186" fontId="4" fillId="0" borderId="12" xfId="0" applyNumberFormat="1" applyFont="1" applyFill="1" applyBorder="1" applyAlignment="1" applyProtection="1">
      <alignment horizontal="right" vertical="center"/>
      <protection/>
    </xf>
    <xf numFmtId="3" fontId="8" fillId="0" borderId="0" xfId="0" applyNumberFormat="1" applyFont="1" applyFill="1" applyAlignment="1" applyProtection="1">
      <alignment vertical="center"/>
      <protection locked="0"/>
    </xf>
    <xf numFmtId="198" fontId="4" fillId="0" borderId="12" xfId="0" applyNumberFormat="1" applyFont="1" applyFill="1" applyBorder="1" applyAlignment="1" applyProtection="1">
      <alignment horizontal="right" vertical="center"/>
      <protection/>
    </xf>
    <xf numFmtId="3" fontId="4" fillId="0" borderId="80" xfId="0" applyNumberFormat="1" applyFont="1" applyFill="1" applyBorder="1" applyAlignment="1" applyProtection="1">
      <alignment horizontal="right" vertical="center"/>
      <protection locked="0"/>
    </xf>
    <xf numFmtId="0" fontId="4" fillId="0" borderId="65" xfId="0" applyNumberFormat="1" applyFont="1" applyFill="1" applyBorder="1" applyAlignment="1" applyProtection="1">
      <alignment horizontal="distributed" vertical="center" shrinkToFit="1"/>
      <protection locked="0"/>
    </xf>
    <xf numFmtId="0" fontId="4" fillId="0" borderId="10" xfId="0" applyNumberFormat="1" applyFont="1" applyFill="1" applyBorder="1" applyAlignment="1" applyProtection="1">
      <alignment horizontal="distributed" vertical="center" shrinkToFit="1"/>
      <protection locked="0"/>
    </xf>
    <xf numFmtId="198" fontId="4" fillId="0" borderId="14" xfId="0" applyNumberFormat="1" applyFont="1" applyFill="1" applyBorder="1" applyAlignment="1" applyProtection="1">
      <alignment horizontal="right" vertical="center"/>
      <protection/>
    </xf>
    <xf numFmtId="0" fontId="4" fillId="0" borderId="94" xfId="0" applyNumberFormat="1" applyFont="1" applyFill="1" applyBorder="1" applyAlignment="1" applyProtection="1">
      <alignment horizontal="distributed" vertical="center" shrinkToFit="1"/>
      <protection locked="0"/>
    </xf>
    <xf numFmtId="0" fontId="4" fillId="0" borderId="94" xfId="0" applyNumberFormat="1" applyFont="1" applyFill="1" applyBorder="1" applyAlignment="1" applyProtection="1">
      <alignment horizontal="center" vertical="center"/>
      <protection locked="0"/>
    </xf>
    <xf numFmtId="186" fontId="4" fillId="0" borderId="98" xfId="0" applyNumberFormat="1" applyFont="1" applyFill="1" applyBorder="1" applyAlignment="1" applyProtection="1">
      <alignment horizontal="right" vertical="center"/>
      <protection/>
    </xf>
    <xf numFmtId="186" fontId="8" fillId="0" borderId="0" xfId="0" applyNumberFormat="1" applyFont="1" applyFill="1" applyAlignment="1" applyProtection="1">
      <alignment vertical="center"/>
      <protection locked="0"/>
    </xf>
    <xf numFmtId="0" fontId="18" fillId="0" borderId="0" xfId="0" applyNumberFormat="1" applyFont="1" applyFill="1" applyAlignment="1" applyProtection="1">
      <alignment horizontal="right"/>
      <protection locked="0"/>
    </xf>
    <xf numFmtId="0" fontId="9" fillId="0" borderId="0" xfId="0" applyFont="1" applyFill="1" applyAlignment="1" applyProtection="1">
      <alignment vertical="center"/>
      <protection locked="0"/>
    </xf>
    <xf numFmtId="0" fontId="16" fillId="0" borderId="65" xfId="0" applyNumberFormat="1" applyFont="1" applyFill="1" applyBorder="1" applyAlignment="1" applyProtection="1">
      <alignment horizontal="center" vertical="center"/>
      <protection locked="0"/>
    </xf>
    <xf numFmtId="0" fontId="19" fillId="0" borderId="0" xfId="0" applyNumberFormat="1" applyFont="1" applyFill="1" applyAlignment="1" applyProtection="1">
      <alignment vertical="center"/>
      <protection locked="0"/>
    </xf>
    <xf numFmtId="0" fontId="19" fillId="0" borderId="0" xfId="0" applyFont="1" applyFill="1" applyAlignment="1" applyProtection="1">
      <alignment vertical="center"/>
      <protection locked="0"/>
    </xf>
    <xf numFmtId="0" fontId="16" fillId="0" borderId="11" xfId="0" applyNumberFormat="1" applyFont="1" applyFill="1" applyBorder="1" applyAlignment="1" applyProtection="1">
      <alignment horizontal="center" vertical="center"/>
      <protection locked="0"/>
    </xf>
    <xf numFmtId="0" fontId="16" fillId="0" borderId="64" xfId="0" applyNumberFormat="1" applyFont="1" applyFill="1" applyBorder="1" applyAlignment="1" applyProtection="1">
      <alignment horizontal="center" vertical="center" wrapText="1"/>
      <protection locked="0"/>
    </xf>
    <xf numFmtId="0" fontId="16" fillId="0" borderId="55"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0" borderId="0" xfId="0" applyNumberFormat="1" applyFont="1" applyFill="1" applyAlignment="1" applyProtection="1">
      <alignment horizontal="center" vertical="center"/>
      <protection locked="0"/>
    </xf>
    <xf numFmtId="186" fontId="16" fillId="0" borderId="12"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198" fontId="16" fillId="0" borderId="12" xfId="0" applyNumberFormat="1" applyFont="1" applyFill="1" applyBorder="1" applyAlignment="1" applyProtection="1">
      <alignment horizontal="right" vertical="center"/>
      <protection/>
    </xf>
    <xf numFmtId="198" fontId="16" fillId="0" borderId="14" xfId="0" applyNumberFormat="1" applyFont="1" applyFill="1" applyBorder="1" applyAlignment="1" applyProtection="1">
      <alignment horizontal="right" vertical="center"/>
      <protection/>
    </xf>
    <xf numFmtId="186" fontId="16" fillId="0" borderId="98" xfId="0" applyNumberFormat="1" applyFont="1" applyFill="1" applyBorder="1" applyAlignment="1" applyProtection="1">
      <alignment horizontal="right" vertical="center"/>
      <protection/>
    </xf>
    <xf numFmtId="0" fontId="8" fillId="0" borderId="0" xfId="64" applyNumberFormat="1" applyFont="1" applyFill="1" applyAlignment="1" applyProtection="1">
      <alignment vertical="top"/>
      <protection locked="0"/>
    </xf>
    <xf numFmtId="0" fontId="6" fillId="0" borderId="0" xfId="64" applyNumberFormat="1" applyFont="1" applyFill="1" applyAlignment="1" applyProtection="1">
      <alignment vertical="center"/>
      <protection locked="0"/>
    </xf>
    <xf numFmtId="0" fontId="20" fillId="0" borderId="0" xfId="64" applyNumberFormat="1" applyFont="1" applyFill="1" applyAlignment="1" applyProtection="1">
      <alignment horizontal="right" vertical="center"/>
      <protection locked="0"/>
    </xf>
    <xf numFmtId="0" fontId="8" fillId="0" borderId="0" xfId="64" applyNumberFormat="1" applyFont="1" applyFill="1" applyAlignment="1" applyProtection="1">
      <alignment vertical="center"/>
      <protection locked="0"/>
    </xf>
    <xf numFmtId="0" fontId="4" fillId="0" borderId="81" xfId="64" applyNumberFormat="1" applyFont="1" applyFill="1" applyBorder="1" applyAlignment="1" applyProtection="1">
      <alignment horizontal="center" vertical="top" wrapText="1"/>
      <protection locked="0"/>
    </xf>
    <xf numFmtId="0" fontId="4" fillId="0" borderId="86" xfId="64" applyNumberFormat="1" applyFont="1" applyFill="1" applyBorder="1" applyAlignment="1" applyProtection="1">
      <alignment horizontal="center" vertical="top" wrapText="1"/>
      <protection locked="0"/>
    </xf>
    <xf numFmtId="0" fontId="4" fillId="0" borderId="99" xfId="64" applyNumberFormat="1" applyFont="1" applyFill="1" applyBorder="1" applyAlignment="1" applyProtection="1">
      <alignment horizontal="center" vertical="top" wrapText="1"/>
      <protection locked="0"/>
    </xf>
    <xf numFmtId="0" fontId="4" fillId="0" borderId="100" xfId="64" applyNumberFormat="1" applyFont="1" applyFill="1" applyBorder="1" applyAlignment="1" applyProtection="1">
      <alignment horizontal="center" vertical="top" wrapText="1"/>
      <protection locked="0"/>
    </xf>
    <xf numFmtId="0" fontId="4" fillId="0" borderId="80" xfId="64" applyNumberFormat="1" applyFont="1" applyFill="1" applyBorder="1" applyAlignment="1" applyProtection="1">
      <alignment horizontal="center" vertical="top" wrapText="1"/>
      <protection locked="0"/>
    </xf>
    <xf numFmtId="0" fontId="8" fillId="0" borderId="0" xfId="64" applyNumberFormat="1" applyFont="1" applyFill="1" applyAlignment="1" applyProtection="1">
      <alignment horizontal="center" vertical="center"/>
      <protection locked="0"/>
    </xf>
    <xf numFmtId="0" fontId="4" fillId="0" borderId="11" xfId="64" applyNumberFormat="1" applyFont="1" applyFill="1" applyBorder="1" applyAlignment="1" applyProtection="1">
      <alignment horizontal="distributed" vertical="center" shrinkToFit="1"/>
      <protection locked="0"/>
    </xf>
    <xf numFmtId="38" fontId="4" fillId="0" borderId="55" xfId="49" applyFont="1" applyFill="1" applyBorder="1" applyAlignment="1" applyProtection="1">
      <alignment vertical="center"/>
      <protection locked="0"/>
    </xf>
    <xf numFmtId="3" fontId="4" fillId="0" borderId="55" xfId="64" applyNumberFormat="1" applyFont="1" applyFill="1" applyBorder="1" applyAlignment="1" applyProtection="1">
      <alignment vertical="center" wrapText="1"/>
      <protection locked="0"/>
    </xf>
    <xf numFmtId="3" fontId="4" fillId="0" borderId="55" xfId="64" applyNumberFormat="1" applyFont="1" applyFill="1" applyBorder="1" applyAlignment="1" applyProtection="1">
      <alignment vertical="center" wrapText="1"/>
      <protection/>
    </xf>
    <xf numFmtId="3" fontId="4" fillId="0" borderId="101" xfId="64" applyNumberFormat="1" applyFont="1" applyFill="1" applyBorder="1" applyAlignment="1" applyProtection="1">
      <alignment vertical="center" wrapText="1"/>
      <protection/>
    </xf>
    <xf numFmtId="3" fontId="4" fillId="0" borderId="57" xfId="64" applyNumberFormat="1" applyFont="1" applyFill="1" applyBorder="1" applyAlignment="1" applyProtection="1">
      <alignment vertical="center" wrapText="1"/>
      <protection locked="0"/>
    </xf>
    <xf numFmtId="38" fontId="8" fillId="0" borderId="0" xfId="64" applyNumberFormat="1" applyFont="1" applyFill="1" applyAlignment="1" applyProtection="1">
      <alignment vertical="center"/>
      <protection locked="0"/>
    </xf>
    <xf numFmtId="0" fontId="4" fillId="0" borderId="64" xfId="64" applyNumberFormat="1" applyFont="1" applyFill="1" applyBorder="1" applyAlignment="1" applyProtection="1">
      <alignment horizontal="distributed" vertical="center" shrinkToFit="1"/>
      <protection locked="0"/>
    </xf>
    <xf numFmtId="38" fontId="4" fillId="0" borderId="64" xfId="49" applyFont="1" applyFill="1" applyBorder="1" applyAlignment="1" applyProtection="1">
      <alignment vertical="center"/>
      <protection locked="0"/>
    </xf>
    <xf numFmtId="3" fontId="4" fillId="0" borderId="64" xfId="64" applyNumberFormat="1" applyFont="1" applyFill="1" applyBorder="1" applyAlignment="1" applyProtection="1">
      <alignment vertical="center" wrapText="1"/>
      <protection/>
    </xf>
    <xf numFmtId="3" fontId="4" fillId="0" borderId="102" xfId="64" applyNumberFormat="1" applyFont="1" applyFill="1" applyBorder="1" applyAlignment="1" applyProtection="1">
      <alignment vertical="center" wrapText="1"/>
      <protection/>
    </xf>
    <xf numFmtId="3" fontId="4" fillId="0" borderId="67" xfId="64" applyNumberFormat="1" applyFont="1" applyFill="1" applyBorder="1" applyAlignment="1" applyProtection="1">
      <alignment vertical="center" wrapText="1"/>
      <protection locked="0"/>
    </xf>
    <xf numFmtId="3" fontId="4" fillId="0" borderId="64" xfId="64" applyNumberFormat="1" applyFont="1" applyFill="1" applyBorder="1" applyAlignment="1" applyProtection="1">
      <alignment vertical="center" wrapText="1"/>
      <protection locked="0"/>
    </xf>
    <xf numFmtId="0" fontId="4" fillId="0" borderId="64" xfId="64" applyNumberFormat="1" applyFont="1" applyFill="1" applyBorder="1" applyAlignment="1" applyProtection="1">
      <alignment horizontal="distributed" vertical="center" wrapText="1" shrinkToFit="1"/>
      <protection locked="0"/>
    </xf>
    <xf numFmtId="38" fontId="4" fillId="0" borderId="10" xfId="49" applyFont="1" applyFill="1" applyBorder="1" applyAlignment="1" applyProtection="1">
      <alignment vertical="center"/>
      <protection locked="0"/>
    </xf>
    <xf numFmtId="3" fontId="4" fillId="0" borderId="11" xfId="64" applyNumberFormat="1" applyFont="1" applyFill="1" applyBorder="1" applyAlignment="1" applyProtection="1">
      <alignment vertical="center" wrapText="1"/>
      <protection locked="0"/>
    </xf>
    <xf numFmtId="3" fontId="4" fillId="0" borderId="10" xfId="64" applyNumberFormat="1" applyFont="1" applyFill="1" applyBorder="1" applyAlignment="1" applyProtection="1">
      <alignment vertical="center" wrapText="1"/>
      <protection/>
    </xf>
    <xf numFmtId="3" fontId="4" fillId="0" borderId="103" xfId="64" applyNumberFormat="1" applyFont="1" applyFill="1" applyBorder="1" applyAlignment="1" applyProtection="1">
      <alignment vertical="center" wrapText="1"/>
      <protection/>
    </xf>
    <xf numFmtId="3" fontId="4" fillId="0" borderId="54" xfId="64" applyNumberFormat="1" applyFont="1" applyFill="1" applyBorder="1" applyAlignment="1" applyProtection="1">
      <alignment vertical="center" wrapText="1"/>
      <protection locked="0"/>
    </xf>
    <xf numFmtId="0" fontId="4" fillId="0" borderId="94" xfId="64" applyNumberFormat="1" applyFont="1" applyFill="1" applyBorder="1" applyAlignment="1" applyProtection="1">
      <alignment horizontal="distributed" vertical="center" shrinkToFit="1"/>
      <protection locked="0"/>
    </xf>
    <xf numFmtId="3" fontId="4" fillId="0" borderId="94" xfId="64" applyNumberFormat="1" applyFont="1" applyFill="1" applyBorder="1" applyAlignment="1" applyProtection="1">
      <alignment vertical="center" wrapText="1"/>
      <protection/>
    </xf>
    <xf numFmtId="3" fontId="4" fillId="0" borderId="104" xfId="64" applyNumberFormat="1" applyFont="1" applyFill="1" applyBorder="1" applyAlignment="1" applyProtection="1">
      <alignment vertical="center" wrapText="1"/>
      <protection/>
    </xf>
    <xf numFmtId="3" fontId="4" fillId="0" borderId="105" xfId="64" applyNumberFormat="1" applyFont="1" applyFill="1" applyBorder="1" applyAlignment="1" applyProtection="1">
      <alignment vertical="center" wrapText="1"/>
      <protection/>
    </xf>
    <xf numFmtId="0" fontId="11" fillId="0" borderId="0" xfId="64" applyNumberFormat="1" applyFont="1" applyFill="1" applyAlignment="1" applyProtection="1">
      <alignment vertical="center"/>
      <protection locked="0"/>
    </xf>
    <xf numFmtId="0" fontId="4" fillId="0" borderId="81" xfId="64" applyNumberFormat="1" applyFont="1" applyFill="1" applyBorder="1" applyAlignment="1" applyProtection="1">
      <alignment horizontal="center" vertical="center" wrapText="1"/>
      <protection locked="0"/>
    </xf>
    <xf numFmtId="38" fontId="4" fillId="0" borderId="55" xfId="49" applyFont="1" applyFill="1" applyBorder="1" applyAlignment="1" applyProtection="1">
      <alignment vertical="center" shrinkToFit="1"/>
      <protection locked="0"/>
    </xf>
    <xf numFmtId="3" fontId="4" fillId="0" borderId="55" xfId="64" applyNumberFormat="1" applyFont="1" applyFill="1" applyBorder="1" applyAlignment="1" applyProtection="1">
      <alignment vertical="center" shrinkToFit="1"/>
      <protection locked="0"/>
    </xf>
    <xf numFmtId="3" fontId="4" fillId="0" borderId="55" xfId="64" applyNumberFormat="1" applyFont="1" applyFill="1" applyBorder="1" applyAlignment="1" applyProtection="1">
      <alignment vertical="center" shrinkToFit="1"/>
      <protection/>
    </xf>
    <xf numFmtId="38" fontId="4" fillId="0" borderId="64" xfId="49" applyFont="1" applyFill="1" applyBorder="1" applyAlignment="1" applyProtection="1">
      <alignment vertical="center" shrinkToFit="1"/>
      <protection locked="0"/>
    </xf>
    <xf numFmtId="3" fontId="4" fillId="0" borderId="68" xfId="64" applyNumberFormat="1" applyFont="1" applyFill="1" applyBorder="1" applyAlignment="1" applyProtection="1">
      <alignment vertical="center" shrinkToFit="1"/>
      <protection/>
    </xf>
    <xf numFmtId="3" fontId="4" fillId="0" borderId="64" xfId="64" applyNumberFormat="1" applyFont="1" applyFill="1" applyBorder="1" applyAlignment="1" applyProtection="1">
      <alignment vertical="center" shrinkToFit="1"/>
      <protection/>
    </xf>
    <xf numFmtId="3" fontId="4" fillId="0" borderId="64" xfId="64" applyNumberFormat="1" applyFont="1" applyFill="1" applyBorder="1" applyAlignment="1" applyProtection="1">
      <alignment vertical="center" shrinkToFit="1"/>
      <protection locked="0"/>
    </xf>
    <xf numFmtId="0" fontId="4" fillId="0" borderId="10" xfId="64" applyNumberFormat="1" applyFont="1" applyFill="1" applyBorder="1" applyAlignment="1" applyProtection="1">
      <alignment horizontal="distributed" vertical="center" shrinkToFit="1"/>
      <protection locked="0"/>
    </xf>
    <xf numFmtId="38" fontId="4" fillId="0" borderId="10" xfId="49" applyFont="1" applyFill="1" applyBorder="1" applyAlignment="1" applyProtection="1">
      <alignment vertical="center" shrinkToFit="1"/>
      <protection locked="0"/>
    </xf>
    <xf numFmtId="3" fontId="4" fillId="0" borderId="11" xfId="64" applyNumberFormat="1" applyFont="1" applyFill="1" applyBorder="1" applyAlignment="1" applyProtection="1">
      <alignment vertical="center" shrinkToFit="1"/>
      <protection locked="0"/>
    </xf>
    <xf numFmtId="3" fontId="4" fillId="0" borderId="10" xfId="64" applyNumberFormat="1" applyFont="1" applyFill="1" applyBorder="1" applyAlignment="1" applyProtection="1">
      <alignment vertical="center" shrinkToFit="1"/>
      <protection/>
    </xf>
    <xf numFmtId="3" fontId="4" fillId="0" borderId="10" xfId="64" applyNumberFormat="1" applyFont="1" applyFill="1" applyBorder="1" applyAlignment="1" applyProtection="1">
      <alignment vertical="center" shrinkToFit="1"/>
      <protection locked="0"/>
    </xf>
    <xf numFmtId="0" fontId="4" fillId="0" borderId="94" xfId="64" applyNumberFormat="1" applyFont="1" applyFill="1" applyBorder="1" applyAlignment="1" applyProtection="1">
      <alignment horizontal="center" vertical="center" shrinkToFit="1"/>
      <protection locked="0"/>
    </xf>
    <xf numFmtId="38" fontId="4" fillId="0" borderId="106" xfId="49" applyFont="1" applyFill="1" applyBorder="1" applyAlignment="1" applyProtection="1">
      <alignment vertical="center" shrinkToFit="1"/>
      <protection locked="0"/>
    </xf>
    <xf numFmtId="0" fontId="8" fillId="0" borderId="0" xfId="64" applyNumberFormat="1" applyFont="1" applyFill="1" applyAlignment="1" applyProtection="1">
      <alignment vertical="center" shrinkToFit="1"/>
      <protection locked="0"/>
    </xf>
    <xf numFmtId="0" fontId="8" fillId="0" borderId="0" xfId="64" applyNumberFormat="1" applyFont="1" applyFill="1" applyAlignment="1" applyProtection="1">
      <alignment vertical="center" wrapText="1"/>
      <protection locked="0"/>
    </xf>
    <xf numFmtId="0" fontId="19" fillId="0" borderId="0" xfId="64" applyNumberFormat="1" applyFont="1" applyFill="1" applyAlignment="1">
      <alignment vertical="top"/>
      <protection/>
    </xf>
    <xf numFmtId="0" fontId="14" fillId="0" borderId="0" xfId="64" applyNumberFormat="1" applyFont="1" applyFill="1" applyAlignment="1">
      <alignment vertical="center"/>
      <protection/>
    </xf>
    <xf numFmtId="0" fontId="9" fillId="0" borderId="0" xfId="64" applyNumberFormat="1" applyFont="1" applyFill="1" applyAlignment="1">
      <alignment vertical="center"/>
      <protection/>
    </xf>
    <xf numFmtId="0" fontId="8" fillId="0" borderId="0" xfId="64" applyNumberFormat="1" applyFont="1" applyFill="1" applyAlignment="1">
      <alignment vertical="center"/>
      <protection/>
    </xf>
    <xf numFmtId="0" fontId="4" fillId="0" borderId="11" xfId="64" applyNumberFormat="1" applyFont="1" applyFill="1" applyBorder="1" applyAlignment="1">
      <alignment horizontal="distributed" vertical="center" shrinkToFit="1"/>
      <protection/>
    </xf>
    <xf numFmtId="3" fontId="4" fillId="0" borderId="55" xfId="64" applyNumberFormat="1" applyFont="1" applyFill="1" applyBorder="1" applyAlignment="1">
      <alignment vertical="center" shrinkToFit="1"/>
      <protection/>
    </xf>
    <xf numFmtId="0" fontId="4" fillId="0" borderId="64" xfId="64" applyNumberFormat="1" applyFont="1" applyFill="1" applyBorder="1" applyAlignment="1">
      <alignment horizontal="distributed" vertical="center" shrinkToFit="1"/>
      <protection/>
    </xf>
    <xf numFmtId="3" fontId="4" fillId="0" borderId="64" xfId="64" applyNumberFormat="1" applyFont="1" applyFill="1" applyBorder="1" applyAlignment="1">
      <alignment vertical="center" shrinkToFit="1"/>
      <protection/>
    </xf>
    <xf numFmtId="3" fontId="4" fillId="0" borderId="80" xfId="64" applyNumberFormat="1" applyFont="1" applyFill="1" applyBorder="1" applyAlignment="1">
      <alignment vertical="center" shrinkToFit="1"/>
      <protection/>
    </xf>
    <xf numFmtId="3" fontId="4" fillId="0" borderId="81" xfId="64" applyNumberFormat="1" applyFont="1" applyFill="1" applyBorder="1" applyAlignment="1">
      <alignment vertical="center" shrinkToFit="1"/>
      <protection/>
    </xf>
    <xf numFmtId="0" fontId="4" fillId="0" borderId="107" xfId="64" applyNumberFormat="1" applyFont="1" applyFill="1" applyBorder="1" applyAlignment="1">
      <alignment horizontal="distributed" vertical="center" shrinkToFit="1"/>
      <protection/>
    </xf>
    <xf numFmtId="3" fontId="4" fillId="0" borderId="107" xfId="64" applyNumberFormat="1" applyFont="1" applyFill="1" applyBorder="1" applyAlignment="1">
      <alignment vertical="center" shrinkToFit="1"/>
      <protection/>
    </xf>
    <xf numFmtId="0" fontId="4" fillId="0" borderId="81" xfId="64" applyNumberFormat="1" applyFont="1" applyFill="1" applyBorder="1" applyAlignment="1">
      <alignment horizontal="center" vertical="center" shrinkToFit="1"/>
      <protection/>
    </xf>
    <xf numFmtId="0" fontId="8" fillId="0" borderId="0" xfId="64" applyNumberFormat="1" applyFont="1" applyFill="1" applyAlignment="1">
      <alignment vertical="center" shrinkToFit="1"/>
      <protection/>
    </xf>
    <xf numFmtId="0" fontId="8" fillId="0" borderId="0" xfId="64" applyNumberFormat="1" applyFont="1" applyFill="1" applyAlignment="1">
      <alignment vertical="center" wrapText="1"/>
      <protection/>
    </xf>
    <xf numFmtId="0" fontId="8" fillId="0" borderId="0" xfId="0" applyNumberFormat="1" applyFont="1" applyFill="1" applyAlignment="1">
      <alignment vertical="top"/>
    </xf>
    <xf numFmtId="0" fontId="6" fillId="0" borderId="0" xfId="0" applyNumberFormat="1" applyFont="1" applyFill="1" applyAlignment="1">
      <alignment vertical="center"/>
    </xf>
    <xf numFmtId="0" fontId="6" fillId="0" borderId="0" xfId="0" applyFont="1" applyFill="1" applyAlignment="1">
      <alignment vertical="center"/>
    </xf>
    <xf numFmtId="0" fontId="8" fillId="0" borderId="0" xfId="0" applyNumberFormat="1" applyFont="1" applyFill="1" applyBorder="1" applyAlignment="1">
      <alignment vertical="center"/>
    </xf>
    <xf numFmtId="0" fontId="8" fillId="0" borderId="0" xfId="0" applyFont="1" applyFill="1" applyAlignment="1">
      <alignment vertical="center"/>
    </xf>
    <xf numFmtId="0" fontId="4" fillId="0" borderId="11" xfId="0" applyNumberFormat="1" applyFont="1" applyFill="1" applyBorder="1" applyAlignment="1">
      <alignment horizontal="center" vertical="top" wrapText="1"/>
    </xf>
    <xf numFmtId="0" fontId="4" fillId="0" borderId="23"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11" xfId="0" applyNumberFormat="1" applyFont="1" applyFill="1" applyBorder="1" applyAlignment="1" applyProtection="1">
      <alignment horizontal="center" vertical="top" wrapText="1"/>
      <protection locked="0"/>
    </xf>
    <xf numFmtId="0" fontId="4" fillId="0" borderId="11" xfId="0" applyFont="1" applyFill="1" applyBorder="1" applyAlignment="1">
      <alignment horizontal="center" vertical="top" wrapText="1"/>
    </xf>
    <xf numFmtId="0" fontId="4" fillId="0" borderId="53"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54"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right" vertical="center"/>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shrinkToFit="1"/>
    </xf>
    <xf numFmtId="38" fontId="4" fillId="0" borderId="12" xfId="49" applyFont="1" applyFill="1" applyBorder="1" applyAlignment="1">
      <alignment horizontal="right" vertical="center"/>
    </xf>
    <xf numFmtId="186" fontId="4" fillId="0" borderId="12" xfId="0" applyNumberFormat="1" applyFont="1" applyFill="1" applyBorder="1" applyAlignment="1">
      <alignment horizontal="right" vertical="center"/>
    </xf>
    <xf numFmtId="3" fontId="4" fillId="0" borderId="12" xfId="0" applyNumberFormat="1" applyFont="1" applyFill="1" applyBorder="1" applyAlignment="1">
      <alignment horizontal="right" vertical="center" wrapText="1"/>
    </xf>
    <xf numFmtId="199" fontId="4" fillId="0" borderId="12" xfId="0" applyNumberFormat="1" applyFont="1" applyFill="1" applyBorder="1" applyAlignment="1">
      <alignment horizontal="right" vertical="center"/>
    </xf>
    <xf numFmtId="3" fontId="4" fillId="0" borderId="88" xfId="0" applyNumberFormat="1" applyFont="1" applyFill="1" applyBorder="1" applyAlignment="1">
      <alignment horizontal="right" vertical="center" wrapText="1"/>
    </xf>
    <xf numFmtId="38" fontId="4" fillId="0" borderId="12" xfId="49" applyFont="1" applyFill="1" applyBorder="1" applyAlignment="1">
      <alignment horizontal="right" vertical="center" wrapText="1"/>
    </xf>
    <xf numFmtId="0"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shrinkToFit="1"/>
    </xf>
    <xf numFmtId="38" fontId="4" fillId="0" borderId="14" xfId="49" applyFont="1" applyFill="1" applyBorder="1" applyAlignment="1">
      <alignment horizontal="right" vertical="center"/>
    </xf>
    <xf numFmtId="186" fontId="4" fillId="0" borderId="14" xfId="0" applyNumberFormat="1" applyFont="1" applyFill="1" applyBorder="1" applyAlignment="1">
      <alignment horizontal="right" vertical="center"/>
    </xf>
    <xf numFmtId="3" fontId="4" fillId="0" borderId="14" xfId="0" applyNumberFormat="1" applyFont="1" applyFill="1" applyBorder="1" applyAlignment="1">
      <alignment horizontal="right" vertical="center" wrapText="1"/>
    </xf>
    <xf numFmtId="199" fontId="4" fillId="0" borderId="14" xfId="0" applyNumberFormat="1" applyFont="1" applyFill="1" applyBorder="1" applyAlignment="1">
      <alignment horizontal="right" vertical="center"/>
    </xf>
    <xf numFmtId="0" fontId="4" fillId="0" borderId="20" xfId="0" applyNumberFormat="1" applyFont="1" applyFill="1" applyBorder="1" applyAlignment="1" applyProtection="1">
      <alignment horizontal="distributed" vertical="center" shrinkToFit="1"/>
      <protection locked="0"/>
    </xf>
    <xf numFmtId="0" fontId="4" fillId="0" borderId="20"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right" vertical="center"/>
      <protection locked="0"/>
    </xf>
    <xf numFmtId="0" fontId="4" fillId="0" borderId="20" xfId="0" applyNumberFormat="1" applyFont="1" applyFill="1" applyBorder="1" applyAlignment="1" applyProtection="1">
      <alignment horizontal="center" vertical="center"/>
      <protection locked="0"/>
    </xf>
    <xf numFmtId="38" fontId="4" fillId="0" borderId="20" xfId="49" applyFont="1" applyFill="1" applyBorder="1" applyAlignment="1" applyProtection="1">
      <alignment horizontal="right" vertical="center"/>
      <protection locked="0"/>
    </xf>
    <xf numFmtId="3" fontId="4" fillId="0" borderId="20" xfId="0" applyNumberFormat="1" applyFont="1" applyFill="1" applyBorder="1" applyAlignment="1" applyProtection="1">
      <alignment horizontal="right" vertical="center"/>
      <protection locked="0"/>
    </xf>
    <xf numFmtId="186" fontId="4" fillId="0" borderId="20"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199" fontId="4" fillId="0" borderId="20" xfId="0" applyNumberFormat="1" applyFont="1" applyFill="1" applyBorder="1" applyAlignment="1">
      <alignment horizontal="right" vertical="center"/>
    </xf>
    <xf numFmtId="0" fontId="8" fillId="0" borderId="0" xfId="0" applyNumberFormat="1" applyFont="1" applyFill="1" applyAlignment="1">
      <alignment vertical="center"/>
    </xf>
    <xf numFmtId="0" fontId="8" fillId="0" borderId="0" xfId="0" applyFont="1" applyFill="1" applyBorder="1" applyAlignment="1">
      <alignment horizontal="right" vertic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NumberFormat="1" applyFont="1" applyFill="1" applyBorder="1" applyAlignment="1">
      <alignment horizontal="center" vertical="center"/>
    </xf>
    <xf numFmtId="0" fontId="8" fillId="0" borderId="0" xfId="64" applyNumberFormat="1" applyFont="1" applyFill="1" applyAlignment="1">
      <alignment vertical="top"/>
      <protection/>
    </xf>
    <xf numFmtId="0" fontId="3" fillId="0" borderId="0" xfId="64" applyNumberFormat="1" applyFont="1" applyFill="1" applyAlignment="1">
      <alignment vertical="center"/>
      <protection/>
    </xf>
    <xf numFmtId="0" fontId="3" fillId="0" borderId="0" xfId="64" applyFont="1" applyFill="1" applyAlignment="1">
      <alignment vertical="center"/>
      <protection/>
    </xf>
    <xf numFmtId="0" fontId="4" fillId="0" borderId="108" xfId="64" applyNumberFormat="1" applyFont="1" applyFill="1" applyBorder="1" applyAlignment="1">
      <alignment horizontal="center" vertical="center" wrapText="1"/>
      <protection/>
    </xf>
    <xf numFmtId="0" fontId="4" fillId="0" borderId="12" xfId="64" applyNumberFormat="1" applyFont="1" applyFill="1" applyBorder="1" applyAlignment="1">
      <alignment horizontal="center" vertical="top" wrapText="1"/>
      <protection/>
    </xf>
    <xf numFmtId="0" fontId="76" fillId="0" borderId="12" xfId="64" applyNumberFormat="1" applyFont="1" applyFill="1" applyBorder="1" applyAlignment="1">
      <alignment horizontal="center" vertical="top" wrapText="1"/>
      <protection/>
    </xf>
    <xf numFmtId="0" fontId="4" fillId="0" borderId="12" xfId="64" applyNumberFormat="1" applyFont="1" applyFill="1" applyBorder="1" applyAlignment="1">
      <alignment horizontal="distributed" vertical="center" shrinkToFit="1"/>
      <protection/>
    </xf>
    <xf numFmtId="38" fontId="76" fillId="0" borderId="12" xfId="49" applyFont="1" applyFill="1" applyBorder="1" applyAlignment="1">
      <alignment vertical="center"/>
    </xf>
    <xf numFmtId="38" fontId="76" fillId="0" borderId="109" xfId="49" applyFont="1" applyFill="1" applyBorder="1" applyAlignment="1">
      <alignment vertical="center"/>
    </xf>
    <xf numFmtId="38" fontId="76" fillId="0" borderId="110" xfId="49" applyFont="1" applyFill="1" applyBorder="1" applyAlignment="1">
      <alignment vertical="center"/>
    </xf>
    <xf numFmtId="196" fontId="76" fillId="0" borderId="12" xfId="49" applyNumberFormat="1" applyFont="1" applyFill="1" applyBorder="1" applyAlignment="1">
      <alignment vertical="center"/>
    </xf>
    <xf numFmtId="38" fontId="4" fillId="0" borderId="12" xfId="49" applyFont="1" applyFill="1" applyBorder="1" applyAlignment="1">
      <alignment vertical="center"/>
    </xf>
    <xf numFmtId="0" fontId="76" fillId="0" borderId="12" xfId="64" applyNumberFormat="1" applyFont="1" applyFill="1" applyBorder="1" applyAlignment="1">
      <alignment horizontal="distributed" vertical="center" shrinkToFit="1"/>
      <protection/>
    </xf>
    <xf numFmtId="0" fontId="4" fillId="0" borderId="14" xfId="64" applyNumberFormat="1" applyFont="1" applyFill="1" applyBorder="1" applyAlignment="1">
      <alignment horizontal="distributed" vertical="center" shrinkToFit="1"/>
      <protection/>
    </xf>
    <xf numFmtId="38" fontId="76" fillId="0" borderId="14" xfId="49" applyFont="1" applyFill="1" applyBorder="1" applyAlignment="1">
      <alignment vertical="center"/>
    </xf>
    <xf numFmtId="38" fontId="76" fillId="0" borderId="108" xfId="49" applyFont="1" applyFill="1" applyBorder="1" applyAlignment="1">
      <alignment vertical="center"/>
    </xf>
    <xf numFmtId="38" fontId="76" fillId="0" borderId="28" xfId="49" applyFont="1" applyFill="1" applyBorder="1" applyAlignment="1">
      <alignment vertical="center"/>
    </xf>
    <xf numFmtId="196" fontId="76" fillId="0" borderId="14" xfId="49" applyNumberFormat="1" applyFont="1" applyFill="1" applyBorder="1" applyAlignment="1">
      <alignment vertical="center"/>
    </xf>
    <xf numFmtId="38" fontId="4" fillId="0" borderId="14" xfId="49" applyFont="1" applyFill="1" applyBorder="1" applyAlignment="1">
      <alignment vertical="center"/>
    </xf>
    <xf numFmtId="0" fontId="4" fillId="0" borderId="16" xfId="64" applyNumberFormat="1" applyFont="1" applyFill="1" applyBorder="1" applyAlignment="1">
      <alignment horizontal="distributed" vertical="center" shrinkToFit="1"/>
      <protection/>
    </xf>
    <xf numFmtId="38" fontId="76" fillId="0" borderId="16" xfId="49" applyFont="1" applyFill="1" applyBorder="1" applyAlignment="1">
      <alignment vertical="center"/>
    </xf>
    <xf numFmtId="38" fontId="76" fillId="0" borderId="25" xfId="49" applyFont="1" applyFill="1" applyBorder="1" applyAlignment="1">
      <alignment vertical="center"/>
    </xf>
    <xf numFmtId="38" fontId="76" fillId="0" borderId="111" xfId="49" applyFont="1" applyFill="1" applyBorder="1" applyAlignment="1">
      <alignment vertical="center"/>
    </xf>
    <xf numFmtId="196" fontId="76" fillId="0" borderId="16" xfId="49" applyNumberFormat="1" applyFont="1" applyFill="1" applyBorder="1" applyAlignment="1">
      <alignment vertical="center"/>
    </xf>
    <xf numFmtId="38" fontId="4" fillId="0" borderId="16" xfId="49" applyFont="1" applyFill="1" applyBorder="1" applyAlignment="1">
      <alignment vertical="center"/>
    </xf>
    <xf numFmtId="0" fontId="4" fillId="0" borderId="18" xfId="64" applyNumberFormat="1" applyFont="1" applyFill="1" applyBorder="1" applyAlignment="1">
      <alignment horizontal="distributed" vertical="center" shrinkToFit="1"/>
      <protection/>
    </xf>
    <xf numFmtId="38" fontId="76" fillId="0" borderId="18" xfId="49" applyFont="1" applyFill="1" applyBorder="1" applyAlignment="1">
      <alignment vertical="center"/>
    </xf>
    <xf numFmtId="38" fontId="4" fillId="0" borderId="18" xfId="49" applyFont="1" applyFill="1" applyBorder="1" applyAlignment="1">
      <alignment vertical="center"/>
    </xf>
    <xf numFmtId="38" fontId="76" fillId="0" borderId="32" xfId="49" applyFont="1" applyFill="1" applyBorder="1" applyAlignment="1">
      <alignment vertical="center" shrinkToFit="1"/>
    </xf>
    <xf numFmtId="38" fontId="76" fillId="0" borderId="33" xfId="49" applyFont="1" applyFill="1" applyBorder="1" applyAlignment="1">
      <alignment vertical="center" shrinkToFit="1"/>
    </xf>
    <xf numFmtId="196" fontId="76" fillId="0" borderId="18" xfId="49" applyNumberFormat="1" applyFont="1" applyFill="1" applyBorder="1" applyAlignment="1">
      <alignment vertical="center"/>
    </xf>
    <xf numFmtId="38" fontId="76" fillId="0" borderId="18" xfId="49" applyFont="1" applyFill="1" applyBorder="1" applyAlignment="1">
      <alignment vertical="center" shrinkToFit="1"/>
    </xf>
    <xf numFmtId="0" fontId="3" fillId="0" borderId="0" xfId="64" applyNumberFormat="1" applyFont="1" applyFill="1" applyBorder="1" applyAlignment="1">
      <alignment vertical="center"/>
      <protection/>
    </xf>
    <xf numFmtId="3" fontId="3" fillId="0" borderId="0" xfId="64" applyNumberFormat="1" applyFont="1" applyFill="1" applyAlignment="1">
      <alignment vertical="center"/>
      <protection/>
    </xf>
    <xf numFmtId="0" fontId="8" fillId="0" borderId="0" xfId="64" applyNumberFormat="1" applyFont="1" applyFill="1" applyAlignment="1">
      <alignment horizontal="left" vertical="top"/>
      <protection/>
    </xf>
    <xf numFmtId="38" fontId="76" fillId="0" borderId="12" xfId="49" applyFont="1" applyFill="1" applyBorder="1" applyAlignment="1">
      <alignment vertical="center" wrapText="1"/>
    </xf>
    <xf numFmtId="38" fontId="76" fillId="0" borderId="109" xfId="49" applyFont="1" applyFill="1" applyBorder="1" applyAlignment="1">
      <alignment vertical="center" wrapText="1"/>
    </xf>
    <xf numFmtId="38" fontId="76" fillId="0" borderId="110" xfId="49" applyFont="1" applyFill="1" applyBorder="1" applyAlignment="1">
      <alignment vertical="center" wrapText="1"/>
    </xf>
    <xf numFmtId="196" fontId="76" fillId="0" borderId="12" xfId="49" applyNumberFormat="1" applyFont="1" applyFill="1" applyBorder="1" applyAlignment="1">
      <alignment vertical="center" wrapText="1"/>
    </xf>
    <xf numFmtId="186" fontId="76" fillId="0" borderId="12" xfId="64" applyNumberFormat="1" applyFont="1" applyFill="1" applyBorder="1" applyAlignment="1">
      <alignment vertical="center" wrapText="1"/>
      <protection/>
    </xf>
    <xf numFmtId="38" fontId="76" fillId="0" borderId="14" xfId="49" applyFont="1" applyFill="1" applyBorder="1" applyAlignment="1">
      <alignment vertical="center" wrapText="1"/>
    </xf>
    <xf numFmtId="38" fontId="76" fillId="0" borderId="108" xfId="49" applyFont="1" applyFill="1" applyBorder="1" applyAlignment="1">
      <alignment vertical="center" wrapText="1"/>
    </xf>
    <xf numFmtId="38" fontId="76" fillId="0" borderId="28" xfId="49" applyFont="1" applyFill="1" applyBorder="1" applyAlignment="1">
      <alignment vertical="center" wrapText="1"/>
    </xf>
    <xf numFmtId="196" fontId="76" fillId="0" borderId="14" xfId="49" applyNumberFormat="1" applyFont="1" applyFill="1" applyBorder="1" applyAlignment="1">
      <alignment vertical="center" wrapText="1"/>
    </xf>
    <xf numFmtId="186" fontId="76" fillId="0" borderId="14" xfId="64" applyNumberFormat="1" applyFont="1" applyFill="1" applyBorder="1" applyAlignment="1">
      <alignment vertical="center" wrapText="1"/>
      <protection/>
    </xf>
    <xf numFmtId="38" fontId="76" fillId="0" borderId="16" xfId="49" applyFont="1" applyFill="1" applyBorder="1" applyAlignment="1">
      <alignment vertical="center" wrapText="1"/>
    </xf>
    <xf numFmtId="38" fontId="76" fillId="0" borderId="25" xfId="49" applyFont="1" applyFill="1" applyBorder="1" applyAlignment="1">
      <alignment vertical="center" wrapText="1"/>
    </xf>
    <xf numFmtId="38" fontId="76" fillId="0" borderId="111" xfId="49" applyFont="1" applyFill="1" applyBorder="1" applyAlignment="1">
      <alignment vertical="center" wrapText="1"/>
    </xf>
    <xf numFmtId="196" fontId="76" fillId="0" borderId="16" xfId="49" applyNumberFormat="1" applyFont="1" applyFill="1" applyBorder="1" applyAlignment="1">
      <alignment vertical="center" wrapText="1"/>
    </xf>
    <xf numFmtId="186" fontId="76" fillId="0" borderId="16" xfId="64" applyNumberFormat="1" applyFont="1" applyFill="1" applyBorder="1" applyAlignment="1">
      <alignment vertical="center" wrapText="1"/>
      <protection/>
    </xf>
    <xf numFmtId="0" fontId="4" fillId="0" borderId="20" xfId="64" applyNumberFormat="1" applyFont="1" applyFill="1" applyBorder="1" applyAlignment="1">
      <alignment horizontal="distributed" vertical="center" shrinkToFit="1"/>
      <protection/>
    </xf>
    <xf numFmtId="38" fontId="76" fillId="0" borderId="20" xfId="49" applyFont="1" applyFill="1" applyBorder="1" applyAlignment="1">
      <alignment vertical="center" wrapText="1"/>
    </xf>
    <xf numFmtId="38" fontId="76" fillId="0" borderId="112" xfId="49" applyFont="1" applyFill="1" applyBorder="1" applyAlignment="1">
      <alignment vertical="center" wrapText="1"/>
    </xf>
    <xf numFmtId="38" fontId="76" fillId="0" borderId="113" xfId="49" applyFont="1" applyFill="1" applyBorder="1" applyAlignment="1">
      <alignment vertical="center" wrapText="1"/>
    </xf>
    <xf numFmtId="196" fontId="76" fillId="0" borderId="20" xfId="49" applyNumberFormat="1" applyFont="1" applyFill="1" applyBorder="1" applyAlignment="1">
      <alignment vertical="center" wrapText="1"/>
    </xf>
    <xf numFmtId="186" fontId="76" fillId="0" borderId="20" xfId="64" applyNumberFormat="1" applyFont="1" applyFill="1" applyBorder="1" applyAlignment="1">
      <alignment vertical="center" wrapText="1"/>
      <protection/>
    </xf>
    <xf numFmtId="0" fontId="3" fillId="0" borderId="0" xfId="0" applyFont="1" applyFill="1" applyAlignment="1">
      <alignment vertical="center"/>
    </xf>
    <xf numFmtId="0" fontId="5" fillId="0" borderId="0" xfId="64" applyNumberFormat="1" applyFont="1" applyFill="1" applyAlignment="1" applyProtection="1">
      <alignment vertical="top"/>
      <protection locked="0"/>
    </xf>
    <xf numFmtId="0" fontId="20" fillId="0" borderId="0" xfId="64" applyNumberFormat="1" applyFont="1" applyFill="1" applyAlignment="1" applyProtection="1">
      <alignment horizontal="right"/>
      <protection locked="0"/>
    </xf>
    <xf numFmtId="3" fontId="16" fillId="0" borderId="15" xfId="0" applyNumberFormat="1" applyFont="1" applyFill="1" applyBorder="1" applyAlignment="1">
      <alignment vertical="center"/>
    </xf>
    <xf numFmtId="3" fontId="16" fillId="0" borderId="26" xfId="0" applyNumberFormat="1" applyFont="1" applyFill="1" applyBorder="1" applyAlignment="1">
      <alignment vertical="center"/>
    </xf>
    <xf numFmtId="3" fontId="16" fillId="0" borderId="28" xfId="0" applyNumberFormat="1" applyFont="1" applyFill="1" applyBorder="1" applyAlignment="1">
      <alignment vertical="center"/>
    </xf>
    <xf numFmtId="3" fontId="16" fillId="0" borderId="114" xfId="0" applyNumberFormat="1" applyFont="1" applyFill="1" applyBorder="1" applyAlignment="1">
      <alignment vertical="center"/>
    </xf>
    <xf numFmtId="3" fontId="16" fillId="0" borderId="110" xfId="0" applyNumberFormat="1" applyFont="1" applyFill="1" applyBorder="1" applyAlignment="1">
      <alignment vertical="center"/>
    </xf>
    <xf numFmtId="0" fontId="19" fillId="0" borderId="0" xfId="0" applyFont="1" applyFill="1" applyAlignment="1">
      <alignment vertical="center"/>
    </xf>
    <xf numFmtId="3" fontId="16" fillId="0" borderId="84" xfId="0" applyNumberFormat="1" applyFont="1" applyFill="1" applyBorder="1" applyAlignment="1">
      <alignment vertical="center" wrapText="1"/>
    </xf>
    <xf numFmtId="3" fontId="16" fillId="0" borderId="14" xfId="0" applyNumberFormat="1" applyFont="1" applyFill="1" applyBorder="1" applyAlignment="1">
      <alignment vertical="center" wrapText="1"/>
    </xf>
    <xf numFmtId="3" fontId="16" fillId="0" borderId="59" xfId="0" applyNumberFormat="1" applyFont="1" applyFill="1" applyBorder="1" applyAlignment="1">
      <alignment vertical="center" wrapText="1"/>
    </xf>
    <xf numFmtId="3" fontId="16" fillId="0" borderId="12" xfId="0" applyNumberFormat="1" applyFont="1" applyFill="1" applyBorder="1" applyAlignment="1">
      <alignment horizontal="center" vertical="top" wrapText="1"/>
    </xf>
    <xf numFmtId="3" fontId="16" fillId="0" borderId="63" xfId="0" applyNumberFormat="1" applyFont="1" applyFill="1" applyBorder="1" applyAlignment="1">
      <alignment vertical="top" wrapText="1"/>
    </xf>
    <xf numFmtId="3" fontId="16" fillId="0" borderId="59" xfId="0" applyNumberFormat="1" applyFont="1" applyFill="1" applyBorder="1" applyAlignment="1">
      <alignment vertical="top" wrapText="1"/>
    </xf>
    <xf numFmtId="3" fontId="16" fillId="0" borderId="63" xfId="0" applyNumberFormat="1" applyFont="1" applyFill="1" applyBorder="1" applyAlignment="1">
      <alignment vertical="center" wrapText="1"/>
    </xf>
    <xf numFmtId="0" fontId="4" fillId="0" borderId="115" xfId="64" applyNumberFormat="1" applyFont="1" applyFill="1" applyBorder="1" applyAlignment="1" applyProtection="1">
      <alignment horizontal="distributed" vertical="center" shrinkToFit="1"/>
      <protection locked="0"/>
    </xf>
    <xf numFmtId="0" fontId="4" fillId="0" borderId="81" xfId="64" applyNumberFormat="1" applyFont="1" applyFill="1" applyBorder="1" applyAlignment="1" applyProtection="1">
      <alignment horizontal="distributed" vertical="center" shrinkToFit="1"/>
      <protection locked="0"/>
    </xf>
    <xf numFmtId="3" fontId="4" fillId="0" borderId="15" xfId="0" applyNumberFormat="1" applyFont="1" applyFill="1" applyBorder="1" applyAlignment="1">
      <alignment horizontal="left" vertical="center"/>
    </xf>
    <xf numFmtId="3" fontId="4" fillId="0" borderId="26" xfId="0" applyNumberFormat="1" applyFont="1" applyFill="1" applyBorder="1" applyAlignment="1">
      <alignment horizontal="center" vertical="center"/>
    </xf>
    <xf numFmtId="3" fontId="4" fillId="0" borderId="110" xfId="0" applyNumberFormat="1" applyFont="1" applyFill="1" applyBorder="1" applyAlignment="1">
      <alignment horizontal="center" vertical="center"/>
    </xf>
    <xf numFmtId="3" fontId="4" fillId="0" borderId="15" xfId="0" applyNumberFormat="1" applyFont="1" applyFill="1" applyBorder="1" applyAlignment="1">
      <alignment vertical="center"/>
    </xf>
    <xf numFmtId="3" fontId="4" fillId="0" borderId="114" xfId="0" applyNumberFormat="1" applyFont="1" applyFill="1" applyBorder="1" applyAlignment="1">
      <alignment vertical="center"/>
    </xf>
    <xf numFmtId="3" fontId="4" fillId="0" borderId="110" xfId="0" applyNumberFormat="1" applyFont="1" applyFill="1" applyBorder="1" applyAlignment="1">
      <alignment vertical="center"/>
    </xf>
    <xf numFmtId="0" fontId="8" fillId="0" borderId="0" xfId="0" applyFont="1" applyFill="1" applyAlignment="1">
      <alignment vertical="top"/>
    </xf>
    <xf numFmtId="3" fontId="4" fillId="0" borderId="84" xfId="0" applyNumberFormat="1" applyFont="1" applyFill="1" applyBorder="1" applyAlignment="1">
      <alignment vertical="center" wrapText="1"/>
    </xf>
    <xf numFmtId="3" fontId="4" fillId="0" borderId="26" xfId="0" applyNumberFormat="1" applyFont="1" applyFill="1" applyBorder="1" applyAlignment="1">
      <alignment vertical="center"/>
    </xf>
    <xf numFmtId="3" fontId="4" fillId="0" borderId="28" xfId="0" applyNumberFormat="1" applyFont="1" applyFill="1" applyBorder="1" applyAlignment="1">
      <alignment horizontal="center" vertical="center"/>
    </xf>
    <xf numFmtId="3" fontId="4" fillId="0" borderId="28" xfId="0" applyNumberFormat="1" applyFont="1" applyFill="1" applyBorder="1" applyAlignment="1">
      <alignment vertical="center"/>
    </xf>
    <xf numFmtId="3" fontId="4" fillId="0" borderId="84" xfId="0" applyNumberFormat="1" applyFont="1" applyFill="1" applyBorder="1" applyAlignment="1">
      <alignment vertical="center"/>
    </xf>
    <xf numFmtId="3" fontId="4" fillId="0" borderId="30" xfId="0" applyNumberFormat="1" applyFont="1" applyFill="1" applyBorder="1" applyAlignment="1">
      <alignment vertical="center" wrapText="1"/>
    </xf>
    <xf numFmtId="3" fontId="4" fillId="0" borderId="14" xfId="0" applyNumberFormat="1" applyFont="1" applyFill="1" applyBorder="1" applyAlignment="1">
      <alignment horizontal="center" vertical="center" wrapText="1"/>
    </xf>
    <xf numFmtId="3" fontId="4" fillId="0" borderId="114" xfId="0" applyNumberFormat="1" applyFont="1" applyFill="1" applyBorder="1" applyAlignment="1">
      <alignment horizontal="center" vertical="center"/>
    </xf>
    <xf numFmtId="3" fontId="4" fillId="0" borderId="84" xfId="0" applyNumberFormat="1" applyFont="1" applyFill="1" applyBorder="1" applyAlignment="1">
      <alignment horizontal="center" vertical="center" wrapText="1"/>
    </xf>
    <xf numFmtId="3" fontId="4" fillId="0" borderId="59" xfId="0" applyNumberFormat="1" applyFont="1" applyFill="1" applyBorder="1" applyAlignment="1">
      <alignment vertical="center" wrapText="1"/>
    </xf>
    <xf numFmtId="3" fontId="4" fillId="0" borderId="63" xfId="0" applyNumberFormat="1" applyFont="1" applyFill="1" applyBorder="1" applyAlignment="1">
      <alignment vertical="center" wrapText="1"/>
    </xf>
    <xf numFmtId="3" fontId="4" fillId="0" borderId="59" xfId="0" applyNumberFormat="1" applyFont="1" applyFill="1" applyBorder="1" applyAlignment="1">
      <alignment vertical="center"/>
    </xf>
    <xf numFmtId="3" fontId="4" fillId="0" borderId="59" xfId="0" applyNumberFormat="1" applyFont="1" applyFill="1" applyBorder="1" applyAlignment="1">
      <alignment horizontal="center" vertical="center"/>
    </xf>
    <xf numFmtId="3" fontId="4" fillId="0" borderId="116" xfId="0" applyNumberFormat="1" applyFont="1" applyFill="1" applyBorder="1" applyAlignment="1">
      <alignment horizontal="center" vertical="top" wrapText="1"/>
    </xf>
    <xf numFmtId="3" fontId="4" fillId="0" borderId="117" xfId="0" applyNumberFormat="1" applyFont="1" applyFill="1" applyBorder="1" applyAlignment="1">
      <alignment horizontal="center" vertical="top" wrapText="1"/>
    </xf>
    <xf numFmtId="3" fontId="4" fillId="0" borderId="116" xfId="0" applyNumberFormat="1" applyFont="1" applyFill="1" applyBorder="1" applyAlignment="1">
      <alignment horizontal="center" vertical="center" wrapText="1"/>
    </xf>
    <xf numFmtId="209" fontId="16" fillId="0" borderId="64" xfId="49" applyNumberFormat="1" applyFont="1" applyFill="1" applyBorder="1" applyAlignment="1" applyProtection="1">
      <alignment vertical="center"/>
      <protection locked="0"/>
    </xf>
    <xf numFmtId="209" fontId="16" fillId="0" borderId="10" xfId="49" applyNumberFormat="1" applyFont="1" applyFill="1" applyBorder="1" applyAlignment="1" applyProtection="1">
      <alignment vertical="center"/>
      <protection locked="0"/>
    </xf>
    <xf numFmtId="209" fontId="16" fillId="0" borderId="115" xfId="49" applyNumberFormat="1" applyFont="1" applyFill="1" applyBorder="1" applyAlignment="1" applyProtection="1">
      <alignment vertical="center"/>
      <protection locked="0"/>
    </xf>
    <xf numFmtId="209" fontId="16" fillId="0" borderId="106" xfId="49" applyNumberFormat="1" applyFont="1" applyFill="1" applyBorder="1" applyAlignment="1" applyProtection="1">
      <alignment vertical="center"/>
      <protection locked="0"/>
    </xf>
    <xf numFmtId="0" fontId="8" fillId="0" borderId="31" xfId="0" applyFont="1" applyBorder="1" applyAlignment="1">
      <alignment vertical="top"/>
    </xf>
    <xf numFmtId="0" fontId="10" fillId="0" borderId="31" xfId="0" applyFont="1" applyBorder="1" applyAlignment="1">
      <alignment vertical="center" wrapText="1"/>
    </xf>
    <xf numFmtId="0" fontId="10" fillId="0" borderId="31" xfId="0" applyFont="1" applyBorder="1" applyAlignment="1">
      <alignment vertical="center"/>
    </xf>
    <xf numFmtId="0" fontId="10" fillId="0" borderId="0" xfId="0" applyFont="1" applyBorder="1" applyAlignment="1">
      <alignment vertical="center"/>
    </xf>
    <xf numFmtId="0" fontId="10" fillId="33" borderId="12" xfId="0" applyFont="1" applyFill="1" applyBorder="1" applyAlignment="1">
      <alignment horizontal="center" vertical="center" wrapText="1"/>
    </xf>
    <xf numFmtId="0" fontId="10" fillId="33" borderId="12" xfId="0" applyFont="1" applyFill="1" applyBorder="1" applyAlignment="1">
      <alignment horizontal="distributed" vertical="center"/>
    </xf>
    <xf numFmtId="0" fontId="10" fillId="33" borderId="12" xfId="0" applyFont="1" applyFill="1" applyBorder="1" applyAlignment="1">
      <alignment horizontal="center" vertical="center" wrapText="1"/>
    </xf>
    <xf numFmtId="0" fontId="10" fillId="33" borderId="12" xfId="0" applyFont="1" applyFill="1" applyBorder="1" applyAlignment="1">
      <alignment horizontal="distributed" vertical="center" wrapText="1"/>
    </xf>
    <xf numFmtId="0" fontId="10" fillId="33" borderId="12" xfId="0" applyFont="1" applyFill="1" applyBorder="1" applyAlignment="1">
      <alignment horizontal="center" vertical="center"/>
    </xf>
    <xf numFmtId="0" fontId="10" fillId="0" borderId="0" xfId="0" applyFont="1" applyAlignment="1">
      <alignment horizontal="distributed" vertical="center"/>
    </xf>
    <xf numFmtId="0" fontId="10" fillId="0" borderId="12" xfId="0"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shrinkToFit="1"/>
      <protection locked="0"/>
    </xf>
    <xf numFmtId="57" fontId="10" fillId="0" borderId="12" xfId="0" applyNumberFormat="1" applyFont="1" applyFill="1" applyBorder="1" applyAlignment="1" applyProtection="1">
      <alignment horizontal="left" vertical="center" shrinkToFit="1"/>
      <protection locked="0"/>
    </xf>
    <xf numFmtId="57" fontId="10" fillId="0" borderId="12" xfId="0" applyNumberFormat="1" applyFont="1" applyFill="1" applyBorder="1" applyAlignment="1" applyProtection="1">
      <alignment horizontal="left" vertical="center"/>
      <protection locked="0"/>
    </xf>
    <xf numFmtId="0" fontId="10" fillId="0" borderId="12" xfId="0" applyFont="1" applyFill="1" applyBorder="1" applyAlignment="1" applyProtection="1">
      <alignment horizontal="right" vertical="center" shrinkToFit="1"/>
      <protection locked="0"/>
    </xf>
    <xf numFmtId="38" fontId="10" fillId="0" borderId="12" xfId="51" applyFont="1" applyFill="1" applyBorder="1" applyAlignment="1" applyProtection="1">
      <alignment horizontal="right" vertical="center"/>
      <protection locked="0"/>
    </xf>
    <xf numFmtId="0" fontId="10" fillId="0" borderId="12" xfId="0"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right" vertical="center" wrapText="1"/>
      <protection locked="0"/>
    </xf>
    <xf numFmtId="38" fontId="10" fillId="0" borderId="12" xfId="51" applyFont="1" applyFill="1" applyBorder="1" applyAlignment="1" applyProtection="1">
      <alignment horizontal="right" vertical="center" shrinkToFit="1"/>
      <protection locked="0"/>
    </xf>
    <xf numFmtId="0" fontId="10" fillId="0" borderId="12" xfId="0" applyNumberFormat="1" applyFont="1" applyFill="1" applyBorder="1" applyAlignment="1" applyProtection="1">
      <alignment horizontal="right" vertical="center" shrinkToFit="1"/>
      <protection locked="0"/>
    </xf>
    <xf numFmtId="0" fontId="10" fillId="0" borderId="12" xfId="0" applyFont="1" applyFill="1" applyBorder="1" applyAlignment="1" applyProtection="1">
      <alignment horizontal="left" vertical="center" wrapText="1" shrinkToFit="1"/>
      <protection locked="0"/>
    </xf>
    <xf numFmtId="0" fontId="10" fillId="0" borderId="12" xfId="0" applyFont="1" applyFill="1" applyBorder="1" applyAlignment="1" applyProtection="1">
      <alignment horizontal="right" vertical="center" wrapText="1" shrinkToFit="1"/>
      <protection locked="0"/>
    </xf>
    <xf numFmtId="0" fontId="26" fillId="0" borderId="12" xfId="0" applyFont="1" applyFill="1" applyBorder="1" applyAlignment="1" applyProtection="1">
      <alignment horizontal="left" vertical="center" wrapText="1" shrinkToFit="1"/>
      <protection locked="0"/>
    </xf>
    <xf numFmtId="210" fontId="10" fillId="0" borderId="12" xfId="0" applyNumberFormat="1" applyFont="1" applyFill="1" applyBorder="1" applyAlignment="1" applyProtection="1">
      <alignment horizontal="right" vertical="center"/>
      <protection locked="0"/>
    </xf>
    <xf numFmtId="0" fontId="10" fillId="0" borderId="12" xfId="66" applyNumberFormat="1" applyFont="1" applyFill="1" applyBorder="1" applyAlignment="1" applyProtection="1">
      <alignment horizontal="right" vertical="center"/>
      <protection locked="0"/>
    </xf>
    <xf numFmtId="0" fontId="10" fillId="0" borderId="12" xfId="66" applyFont="1" applyFill="1" applyBorder="1" applyAlignment="1" applyProtection="1">
      <alignment horizontal="right" vertical="center"/>
      <protection locked="0"/>
    </xf>
    <xf numFmtId="0" fontId="10" fillId="0" borderId="12" xfId="66" applyFont="1" applyFill="1" applyBorder="1" applyAlignment="1" applyProtection="1">
      <alignment horizontal="left" vertical="center" wrapText="1"/>
      <protection locked="0"/>
    </xf>
    <xf numFmtId="0" fontId="10" fillId="0" borderId="12" xfId="66" applyFont="1" applyFill="1" applyBorder="1" applyAlignment="1" applyProtection="1">
      <alignment horizontal="right" vertical="center" wrapText="1"/>
      <protection locked="0"/>
    </xf>
    <xf numFmtId="0" fontId="10" fillId="0" borderId="12" xfId="0" applyFont="1" applyFill="1" applyBorder="1" applyAlignment="1">
      <alignment horizontal="left" vertical="center" shrinkToFit="1"/>
    </xf>
    <xf numFmtId="211" fontId="10" fillId="0" borderId="12" xfId="0" applyNumberFormat="1" applyFont="1" applyFill="1" applyBorder="1" applyAlignment="1">
      <alignment horizontal="left" vertical="center" wrapText="1"/>
    </xf>
    <xf numFmtId="0" fontId="77" fillId="0" borderId="0" xfId="63" applyFont="1" applyFill="1" applyBorder="1" applyAlignment="1">
      <alignment vertical="center"/>
      <protection/>
    </xf>
    <xf numFmtId="0" fontId="10" fillId="0" borderId="12" xfId="0" applyFont="1" applyBorder="1" applyAlignment="1" applyProtection="1">
      <alignment horizontal="left" vertical="center"/>
      <protection locked="0"/>
    </xf>
    <xf numFmtId="0" fontId="10" fillId="0" borderId="12" xfId="0" applyFont="1" applyBorder="1" applyAlignment="1" applyProtection="1">
      <alignment horizontal="left" vertical="center" wrapText="1"/>
      <protection locked="0"/>
    </xf>
    <xf numFmtId="0" fontId="10" fillId="0" borderId="12" xfId="0" applyFont="1" applyBorder="1" applyAlignment="1" applyProtection="1">
      <alignment horizontal="right" vertical="center"/>
      <protection locked="0"/>
    </xf>
    <xf numFmtId="0" fontId="10" fillId="0" borderId="12" xfId="0" applyFont="1" applyBorder="1" applyAlignment="1" applyProtection="1">
      <alignment horizontal="left" vertical="center" shrinkToFit="1"/>
      <protection locked="0"/>
    </xf>
    <xf numFmtId="57" fontId="10" fillId="0" borderId="12" xfId="0" applyNumberFormat="1" applyFont="1" applyBorder="1" applyAlignment="1" applyProtection="1">
      <alignment horizontal="left" vertical="center"/>
      <protection locked="0"/>
    </xf>
    <xf numFmtId="0" fontId="10" fillId="0" borderId="12" xfId="0" applyFont="1" applyBorder="1" applyAlignment="1" applyProtection="1">
      <alignment horizontal="right" vertical="center" wrapText="1"/>
      <protection locked="0"/>
    </xf>
    <xf numFmtId="0" fontId="10" fillId="0" borderId="0" xfId="0" applyFont="1" applyAlignment="1">
      <alignment vertical="center"/>
    </xf>
    <xf numFmtId="0" fontId="10" fillId="0" borderId="12" xfId="0" applyFont="1" applyBorder="1" applyAlignment="1" applyProtection="1">
      <alignment horizontal="left" vertical="center" wrapText="1" shrinkToFit="1"/>
      <protection locked="0"/>
    </xf>
    <xf numFmtId="38" fontId="10" fillId="0" borderId="12" xfId="51" applyFont="1" applyBorder="1" applyAlignment="1" applyProtection="1">
      <alignment horizontal="right" vertical="center"/>
      <protection locked="0"/>
    </xf>
    <xf numFmtId="0" fontId="10" fillId="0" borderId="12" xfId="0" applyFont="1" applyFill="1" applyBorder="1" applyAlignment="1">
      <alignment vertical="center" wrapText="1"/>
    </xf>
    <xf numFmtId="0" fontId="10" fillId="0" borderId="110" xfId="0" applyFont="1" applyFill="1" applyBorder="1" applyAlignment="1">
      <alignment vertical="center" wrapText="1"/>
    </xf>
    <xf numFmtId="0" fontId="10" fillId="0" borderId="12" xfId="0" applyFont="1" applyBorder="1" applyAlignment="1" applyProtection="1">
      <alignment vertical="center"/>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protection locked="0"/>
    </xf>
    <xf numFmtId="57" fontId="10" fillId="0" borderId="118" xfId="0" applyNumberFormat="1" applyFont="1" applyBorder="1" applyAlignment="1" applyProtection="1">
      <alignment horizontal="left" vertical="center"/>
      <protection locked="0"/>
    </xf>
    <xf numFmtId="0" fontId="10" fillId="0" borderId="110" xfId="0" applyFont="1" applyBorder="1" applyAlignment="1" applyProtection="1">
      <alignment vertical="center" wrapText="1"/>
      <protection locked="0"/>
    </xf>
    <xf numFmtId="0" fontId="10" fillId="0" borderId="110" xfId="0" applyFont="1" applyBorder="1" applyAlignment="1" applyProtection="1">
      <alignment vertical="center"/>
      <protection locked="0"/>
    </xf>
    <xf numFmtId="38" fontId="4" fillId="0" borderId="64" xfId="51" applyFont="1" applyFill="1" applyBorder="1" applyAlignment="1" applyProtection="1">
      <alignment horizontal="right" vertical="center"/>
      <protection locked="0"/>
    </xf>
    <xf numFmtId="38" fontId="4" fillId="0" borderId="80" xfId="51" applyFont="1" applyFill="1" applyBorder="1" applyAlignment="1" applyProtection="1">
      <alignment horizontal="right" vertical="center"/>
      <protection locked="0"/>
    </xf>
    <xf numFmtId="38" fontId="4" fillId="0" borderId="10" xfId="51" applyFont="1" applyFill="1" applyBorder="1" applyAlignment="1" applyProtection="1">
      <alignment horizontal="right" vertical="center"/>
      <protection locked="0"/>
    </xf>
    <xf numFmtId="0" fontId="78" fillId="0" borderId="0" xfId="0" applyFont="1" applyAlignment="1">
      <alignment horizontal="justify" vertical="center"/>
    </xf>
    <xf numFmtId="0" fontId="79" fillId="0" borderId="0" xfId="0" applyFont="1" applyAlignment="1">
      <alignment vertical="center"/>
    </xf>
    <xf numFmtId="0" fontId="80" fillId="0" borderId="0" xfId="0" applyFont="1" applyAlignment="1">
      <alignment vertical="center"/>
    </xf>
    <xf numFmtId="38" fontId="16" fillId="0" borderId="64" xfId="51" applyFont="1" applyFill="1" applyBorder="1" applyAlignment="1" applyProtection="1">
      <alignment vertical="center"/>
      <protection locked="0"/>
    </xf>
    <xf numFmtId="38" fontId="16" fillId="0" borderId="10" xfId="51" applyFont="1" applyFill="1" applyBorder="1" applyAlignment="1" applyProtection="1">
      <alignment vertical="center"/>
      <protection locked="0"/>
    </xf>
    <xf numFmtId="38" fontId="16" fillId="0" borderId="115" xfId="51" applyFont="1" applyFill="1" applyBorder="1" applyAlignment="1" applyProtection="1">
      <alignment vertical="center"/>
      <protection locked="0"/>
    </xf>
    <xf numFmtId="38" fontId="16" fillId="0" borderId="55" xfId="51" applyFont="1" applyFill="1" applyBorder="1" applyAlignment="1" applyProtection="1">
      <alignment vertical="center"/>
      <protection locked="0"/>
    </xf>
    <xf numFmtId="0" fontId="25" fillId="0" borderId="0" xfId="0" applyFont="1" applyFill="1" applyAlignment="1">
      <alignment vertical="top"/>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3" fillId="0" borderId="120" xfId="0" applyFont="1" applyFill="1" applyBorder="1" applyAlignment="1">
      <alignment horizontal="center" vertical="center"/>
    </xf>
    <xf numFmtId="0" fontId="3" fillId="0" borderId="0" xfId="0" applyFont="1" applyFill="1" applyBorder="1" applyAlignment="1">
      <alignment horizontal="center" vertical="center" shrinkToFit="1"/>
    </xf>
    <xf numFmtId="0" fontId="4" fillId="0" borderId="12" xfId="0" applyFont="1" applyFill="1" applyBorder="1" applyAlignment="1" quotePrefix="1">
      <alignment horizontal="center" vertical="center" wrapText="1"/>
    </xf>
    <xf numFmtId="56" fontId="4" fillId="0" borderId="12" xfId="0" applyNumberFormat="1" applyFont="1" applyFill="1" applyBorder="1" applyAlignment="1" quotePrefix="1">
      <alignment horizontal="center" vertical="center" wrapText="1"/>
    </xf>
    <xf numFmtId="57" fontId="3" fillId="0" borderId="121" xfId="0" applyNumberFormat="1" applyFont="1" applyFill="1" applyBorder="1" applyAlignment="1">
      <alignment horizontal="center" vertical="center" shrinkToFit="1"/>
    </xf>
    <xf numFmtId="0" fontId="4" fillId="0" borderId="12" xfId="0" applyFont="1" applyFill="1" applyBorder="1" applyAlignment="1">
      <alignment horizontal="distributed" vertical="center" shrinkToFit="1"/>
    </xf>
    <xf numFmtId="38" fontId="4" fillId="0" borderId="12" xfId="49" applyFont="1" applyFill="1" applyBorder="1" applyAlignment="1">
      <alignment horizontal="center" vertical="center" wrapText="1"/>
    </xf>
    <xf numFmtId="198" fontId="4" fillId="0" borderId="12" xfId="0" applyNumberFormat="1" applyFont="1" applyFill="1" applyBorder="1" applyAlignment="1">
      <alignment horizontal="center" vertical="center" wrapText="1"/>
    </xf>
    <xf numFmtId="198" fontId="4" fillId="0" borderId="12" xfId="0" applyNumberFormat="1" applyFont="1" applyFill="1" applyBorder="1" applyAlignment="1">
      <alignment horizontal="right" vertical="center" wrapText="1"/>
    </xf>
    <xf numFmtId="198" fontId="4" fillId="0" borderId="13" xfId="0" applyNumberFormat="1" applyFont="1" applyFill="1" applyBorder="1" applyAlignment="1">
      <alignment horizontal="right" vertical="center" wrapText="1"/>
    </xf>
    <xf numFmtId="38" fontId="4" fillId="0" borderId="119" xfId="49" applyFont="1" applyFill="1" applyBorder="1" applyAlignment="1">
      <alignment horizontal="right" vertical="center" wrapText="1"/>
    </xf>
    <xf numFmtId="0" fontId="3" fillId="0" borderId="0" xfId="0" applyFont="1" applyFill="1" applyBorder="1" applyAlignment="1">
      <alignment horizontal="center" vertical="center"/>
    </xf>
    <xf numFmtId="57" fontId="3" fillId="0" borderId="121" xfId="0" applyNumberFormat="1" applyFont="1" applyFill="1" applyBorder="1" applyAlignment="1">
      <alignment horizontal="center" vertical="center"/>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122" xfId="0" applyFont="1" applyFill="1" applyBorder="1" applyAlignment="1">
      <alignment horizontal="center" vertical="center" wrapText="1"/>
    </xf>
    <xf numFmtId="38" fontId="4" fillId="0" borderId="122" xfId="49" applyFont="1" applyFill="1" applyBorder="1" applyAlignment="1">
      <alignment horizontal="center" vertical="center" wrapText="1"/>
    </xf>
    <xf numFmtId="38" fontId="4" fillId="0" borderId="122" xfId="49" applyFont="1" applyFill="1" applyBorder="1" applyAlignment="1">
      <alignment horizontal="right" vertical="center" wrapText="1"/>
    </xf>
    <xf numFmtId="201" fontId="4" fillId="0" borderId="122" xfId="0" applyNumberFormat="1" applyFont="1" applyFill="1" applyBorder="1" applyAlignment="1">
      <alignment horizontal="center" vertical="center" wrapText="1"/>
    </xf>
    <xf numFmtId="201" fontId="4" fillId="0" borderId="122" xfId="0" applyNumberFormat="1" applyFont="1" applyFill="1" applyBorder="1" applyAlignment="1">
      <alignment horizontal="right" vertical="center" wrapText="1"/>
    </xf>
    <xf numFmtId="201" fontId="4" fillId="0" borderId="123" xfId="0" applyNumberFormat="1" applyFont="1" applyFill="1" applyBorder="1" applyAlignment="1">
      <alignment horizontal="right" vertical="center" wrapText="1"/>
    </xf>
    <xf numFmtId="38" fontId="4" fillId="0" borderId="124" xfId="49" applyFont="1" applyFill="1" applyBorder="1" applyAlignment="1">
      <alignment horizontal="right" vertical="center" wrapText="1"/>
    </xf>
    <xf numFmtId="57" fontId="3" fillId="0" borderId="121" xfId="0" applyNumberFormat="1" applyFont="1" applyFill="1" applyBorder="1" applyAlignment="1">
      <alignment vertical="center"/>
    </xf>
    <xf numFmtId="0" fontId="4" fillId="0" borderId="125" xfId="0" applyFont="1" applyFill="1" applyBorder="1" applyAlignment="1">
      <alignment horizontal="center" vertical="center" wrapText="1"/>
    </xf>
    <xf numFmtId="38" fontId="4" fillId="0" borderId="125" xfId="49" applyFont="1" applyFill="1" applyBorder="1" applyAlignment="1">
      <alignment horizontal="center" vertical="center" wrapText="1"/>
    </xf>
    <xf numFmtId="38" fontId="4" fillId="0" borderId="125" xfId="49" applyFont="1" applyFill="1" applyBorder="1" applyAlignment="1">
      <alignment horizontal="right" vertical="center" wrapText="1"/>
    </xf>
    <xf numFmtId="201" fontId="4" fillId="0" borderId="125" xfId="0" applyNumberFormat="1" applyFont="1" applyFill="1" applyBorder="1" applyAlignment="1">
      <alignment horizontal="center" vertical="center" wrapText="1"/>
    </xf>
    <xf numFmtId="201" fontId="4" fillId="0" borderId="125" xfId="0" applyNumberFormat="1" applyFont="1" applyFill="1" applyBorder="1" applyAlignment="1">
      <alignment horizontal="right" vertical="center" wrapText="1"/>
    </xf>
    <xf numFmtId="201" fontId="4" fillId="0" borderId="126" xfId="0" applyNumberFormat="1" applyFont="1" applyFill="1" applyBorder="1" applyAlignment="1">
      <alignment horizontal="right" vertical="center" wrapText="1"/>
    </xf>
    <xf numFmtId="201" fontId="4" fillId="0" borderId="127" xfId="0" applyNumberFormat="1" applyFont="1" applyFill="1" applyBorder="1" applyAlignment="1">
      <alignment horizontal="center" vertical="center" wrapText="1"/>
    </xf>
    <xf numFmtId="38" fontId="4" fillId="0" borderId="12" xfId="49" applyFont="1" applyFill="1" applyBorder="1" applyAlignment="1">
      <alignment horizontal="center" vertical="center" shrinkToFit="1"/>
    </xf>
    <xf numFmtId="38" fontId="4" fillId="0" borderId="12" xfId="49" applyFont="1" applyFill="1" applyBorder="1" applyAlignment="1">
      <alignment horizontal="right" vertical="center" shrinkToFit="1"/>
    </xf>
    <xf numFmtId="201" fontId="4" fillId="0" borderId="12" xfId="0" applyNumberFormat="1" applyFont="1" applyFill="1" applyBorder="1" applyAlignment="1">
      <alignment horizontal="center" vertical="center" wrapText="1"/>
    </xf>
    <xf numFmtId="38" fontId="4" fillId="0" borderId="119" xfId="0" applyNumberFormat="1" applyFont="1" applyFill="1" applyBorder="1" applyAlignment="1">
      <alignment horizontal="right" vertical="center" wrapText="1"/>
    </xf>
    <xf numFmtId="202" fontId="4" fillId="0" borderId="12" xfId="0" applyNumberFormat="1" applyFont="1" applyFill="1" applyBorder="1" applyAlignment="1">
      <alignment horizontal="right" vertical="center" wrapText="1"/>
    </xf>
    <xf numFmtId="202" fontId="4" fillId="0" borderId="13" xfId="0" applyNumberFormat="1" applyFont="1" applyFill="1" applyBorder="1" applyAlignment="1">
      <alignment horizontal="right" vertical="center" wrapText="1"/>
    </xf>
    <xf numFmtId="38" fontId="4" fillId="0" borderId="12" xfId="49" applyNumberFormat="1" applyFont="1" applyFill="1" applyBorder="1" applyAlignment="1">
      <alignment horizontal="right" vertical="center" wrapText="1"/>
    </xf>
    <xf numFmtId="203" fontId="4" fillId="0" borderId="122" xfId="0" applyNumberFormat="1" applyFont="1" applyFill="1" applyBorder="1" applyAlignment="1">
      <alignment horizontal="center" vertical="center" wrapText="1"/>
    </xf>
    <xf numFmtId="0" fontId="4" fillId="0" borderId="122" xfId="0" applyFont="1" applyFill="1" applyBorder="1" applyAlignment="1">
      <alignment horizontal="right" vertical="center" wrapText="1"/>
    </xf>
    <xf numFmtId="0" fontId="4" fillId="0" borderId="123" xfId="0" applyFont="1" applyFill="1" applyBorder="1" applyAlignment="1">
      <alignment horizontal="right" vertical="center" wrapText="1"/>
    </xf>
    <xf numFmtId="38" fontId="4" fillId="0" borderId="122" xfId="49" applyNumberFormat="1" applyFont="1" applyFill="1" applyBorder="1" applyAlignment="1">
      <alignment horizontal="right" vertical="center" wrapText="1"/>
    </xf>
    <xf numFmtId="0" fontId="4" fillId="0" borderId="125" xfId="0" applyFont="1" applyFill="1" applyBorder="1" applyAlignment="1">
      <alignment horizontal="right" vertical="center" wrapText="1"/>
    </xf>
    <xf numFmtId="0" fontId="4" fillId="0" borderId="126" xfId="0" applyFont="1" applyFill="1" applyBorder="1" applyAlignment="1">
      <alignment horizontal="right" vertical="center" wrapText="1"/>
    </xf>
    <xf numFmtId="38" fontId="4" fillId="0" borderId="125" xfId="49" applyNumberFormat="1" applyFont="1" applyFill="1" applyBorder="1" applyAlignment="1">
      <alignment horizontal="right" vertical="center" wrapText="1"/>
    </xf>
    <xf numFmtId="38" fontId="4" fillId="0" borderId="124" xfId="0" applyNumberFormat="1" applyFont="1" applyFill="1" applyBorder="1" applyAlignment="1">
      <alignment horizontal="right" vertical="center" wrapText="1"/>
    </xf>
    <xf numFmtId="0" fontId="4" fillId="0" borderId="12" xfId="0" applyFont="1" applyFill="1" applyBorder="1" applyAlignment="1">
      <alignment horizontal="distributed" vertical="center" wrapText="1" shrinkToFit="1"/>
    </xf>
    <xf numFmtId="38" fontId="4" fillId="0" borderId="124" xfId="49" applyNumberFormat="1" applyFont="1" applyFill="1" applyBorder="1" applyAlignment="1">
      <alignment horizontal="right" vertical="center" wrapText="1"/>
    </xf>
    <xf numFmtId="203" fontId="4" fillId="0" borderId="12" xfId="0" applyNumberFormat="1" applyFont="1" applyFill="1" applyBorder="1" applyAlignment="1">
      <alignment horizontal="right" vertical="center" wrapText="1"/>
    </xf>
    <xf numFmtId="203" fontId="4" fillId="0" borderId="13" xfId="0" applyNumberFormat="1" applyFont="1" applyFill="1" applyBorder="1" applyAlignment="1">
      <alignment horizontal="right" vertical="center" wrapText="1"/>
    </xf>
    <xf numFmtId="203" fontId="4" fillId="0" borderId="119" xfId="0" applyNumberFormat="1" applyFont="1" applyFill="1" applyBorder="1" applyAlignment="1">
      <alignment horizontal="right" vertical="center" wrapText="1"/>
    </xf>
    <xf numFmtId="0" fontId="4" fillId="0" borderId="119" xfId="0" applyFont="1" applyFill="1" applyBorder="1" applyAlignment="1">
      <alignment horizontal="right" vertical="center" wrapText="1"/>
    </xf>
    <xf numFmtId="207" fontId="4" fillId="0" borderId="122" xfId="0" applyNumberFormat="1" applyFont="1" applyFill="1" applyBorder="1" applyAlignment="1">
      <alignment horizontal="center" vertical="center" wrapText="1"/>
    </xf>
    <xf numFmtId="207" fontId="4" fillId="0" borderId="125" xfId="0" applyNumberFormat="1" applyFont="1" applyFill="1" applyBorder="1" applyAlignment="1">
      <alignment horizontal="center" vertical="center" wrapText="1"/>
    </xf>
    <xf numFmtId="0" fontId="4" fillId="0" borderId="124" xfId="0" applyFont="1" applyFill="1" applyBorder="1" applyAlignment="1">
      <alignment horizontal="right" vertical="center" wrapText="1"/>
    </xf>
    <xf numFmtId="38" fontId="4" fillId="0" borderId="12" xfId="49" applyFont="1" applyFill="1" applyBorder="1" applyAlignment="1">
      <alignment horizontal="distributed" vertical="center" shrinkToFit="1"/>
    </xf>
    <xf numFmtId="38" fontId="4" fillId="0" borderId="13" xfId="49" applyFont="1" applyFill="1" applyBorder="1" applyAlignment="1">
      <alignment horizontal="right" vertical="center" wrapText="1"/>
    </xf>
    <xf numFmtId="38" fontId="3" fillId="0" borderId="0" xfId="49" applyFont="1" applyFill="1" applyBorder="1" applyAlignment="1">
      <alignment horizontal="center" vertical="center"/>
    </xf>
    <xf numFmtId="57" fontId="3" fillId="0" borderId="121" xfId="49" applyNumberFormat="1" applyFont="1" applyFill="1" applyBorder="1" applyAlignment="1">
      <alignment horizontal="center" vertical="center" wrapText="1"/>
    </xf>
    <xf numFmtId="38" fontId="10" fillId="0" borderId="12" xfId="49" applyFont="1" applyFill="1" applyBorder="1" applyAlignment="1">
      <alignment horizontal="center" vertical="center" wrapText="1"/>
    </xf>
    <xf numFmtId="38" fontId="10" fillId="0" borderId="12" xfId="49" applyFont="1" applyFill="1" applyBorder="1" applyAlignment="1">
      <alignment horizontal="right" vertical="center" wrapText="1"/>
    </xf>
    <xf numFmtId="49" fontId="3" fillId="0" borderId="0" xfId="49" applyNumberFormat="1" applyFont="1" applyFill="1" applyBorder="1" applyAlignment="1">
      <alignment horizontal="center" vertical="center"/>
    </xf>
    <xf numFmtId="57" fontId="3" fillId="0" borderId="121" xfId="49" applyNumberFormat="1" applyFont="1" applyFill="1" applyBorder="1" applyAlignment="1">
      <alignment horizontal="center" vertical="center"/>
    </xf>
    <xf numFmtId="0" fontId="4" fillId="0" borderId="128" xfId="0" applyFont="1" applyFill="1" applyBorder="1" applyAlignment="1">
      <alignment horizontal="distributed" vertical="center" shrinkToFit="1"/>
    </xf>
    <xf numFmtId="0" fontId="4" fillId="0" borderId="128" xfId="0" applyFont="1" applyFill="1" applyBorder="1" applyAlignment="1">
      <alignment horizontal="center" vertical="center" wrapText="1"/>
    </xf>
    <xf numFmtId="38" fontId="4" fillId="0" borderId="128" xfId="49" applyFont="1" applyFill="1" applyBorder="1" applyAlignment="1">
      <alignment horizontal="center" vertical="center" wrapText="1"/>
    </xf>
    <xf numFmtId="38" fontId="4" fillId="0" borderId="128" xfId="49" applyFont="1" applyFill="1" applyBorder="1" applyAlignment="1">
      <alignment horizontal="right" vertical="center" wrapText="1"/>
    </xf>
    <xf numFmtId="38" fontId="4" fillId="0" borderId="129" xfId="49" applyFont="1" applyFill="1" applyBorder="1" applyAlignment="1">
      <alignment horizontal="right" vertical="center" wrapText="1"/>
    </xf>
    <xf numFmtId="38" fontId="4" fillId="0" borderId="130" xfId="49" applyFont="1" applyFill="1" applyBorder="1" applyAlignment="1">
      <alignment horizontal="right" vertical="center" wrapText="1"/>
    </xf>
    <xf numFmtId="57" fontId="3" fillId="0" borderId="131" xfId="0" applyNumberFormat="1" applyFont="1" applyFill="1" applyBorder="1" applyAlignment="1">
      <alignment horizontal="center" vertical="center"/>
    </xf>
    <xf numFmtId="38" fontId="4" fillId="0" borderId="21" xfId="49" applyFont="1" applyFill="1" applyBorder="1" applyAlignment="1">
      <alignment vertical="center"/>
    </xf>
    <xf numFmtId="38" fontId="4" fillId="0" borderId="132" xfId="49" applyFont="1" applyFill="1" applyBorder="1" applyAlignment="1">
      <alignment vertical="center" wrapText="1"/>
    </xf>
    <xf numFmtId="38" fontId="4" fillId="0" borderId="133" xfId="49" applyFont="1" applyFill="1" applyBorder="1" applyAlignment="1">
      <alignment horizontal="right" vertical="center" wrapText="1"/>
    </xf>
    <xf numFmtId="38" fontId="4" fillId="0" borderId="20" xfId="49" applyFont="1" applyFill="1" applyBorder="1" applyAlignment="1">
      <alignment horizontal="right" vertical="center" wrapText="1"/>
    </xf>
    <xf numFmtId="38" fontId="4" fillId="0" borderId="13" xfId="49" applyFont="1" applyFill="1" applyBorder="1" applyAlignment="1">
      <alignment vertical="center"/>
    </xf>
    <xf numFmtId="38" fontId="4" fillId="0" borderId="134" xfId="49"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38" fontId="4" fillId="0" borderId="135" xfId="51" applyFont="1" applyFill="1" applyBorder="1" applyAlignment="1" applyProtection="1">
      <alignment horizontal="right" vertical="center"/>
      <protection/>
    </xf>
    <xf numFmtId="0" fontId="16" fillId="0" borderId="0" xfId="0" applyFont="1" applyFill="1" applyAlignment="1">
      <alignment vertical="center"/>
    </xf>
    <xf numFmtId="0" fontId="4" fillId="0" borderId="12" xfId="0" applyFont="1" applyFill="1" applyBorder="1" applyAlignment="1">
      <alignment horizontal="center" vertical="center"/>
    </xf>
    <xf numFmtId="193" fontId="4" fillId="0" borderId="12" xfId="0" applyNumberFormat="1" applyFont="1" applyFill="1" applyBorder="1" applyAlignment="1">
      <alignment vertical="center"/>
    </xf>
    <xf numFmtId="195" fontId="4" fillId="0" borderId="12" xfId="0" applyNumberFormat="1" applyFont="1" applyFill="1" applyBorder="1" applyAlignment="1">
      <alignment vertical="center"/>
    </xf>
    <xf numFmtId="195" fontId="4" fillId="0" borderId="12" xfId="0" applyNumberFormat="1" applyFont="1" applyFill="1" applyBorder="1" applyAlignment="1">
      <alignment horizontal="right" vertical="center"/>
    </xf>
    <xf numFmtId="194" fontId="4" fillId="0" borderId="12" xfId="0" applyNumberFormat="1" applyFont="1" applyFill="1" applyBorder="1" applyAlignment="1">
      <alignment vertical="center"/>
    </xf>
    <xf numFmtId="38" fontId="4" fillId="0" borderId="55" xfId="52" applyFont="1" applyFill="1" applyBorder="1" applyAlignment="1">
      <alignment vertical="center"/>
    </xf>
    <xf numFmtId="193" fontId="4" fillId="0" borderId="18" xfId="0" applyNumberFormat="1" applyFont="1" applyFill="1" applyBorder="1" applyAlignment="1">
      <alignment vertical="center"/>
    </xf>
    <xf numFmtId="38" fontId="4" fillId="0" borderId="80" xfId="52"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38" fontId="10" fillId="0" borderId="31" xfId="51" applyFont="1" applyBorder="1" applyAlignment="1">
      <alignment vertical="center"/>
    </xf>
    <xf numFmtId="38" fontId="10" fillId="33" borderId="12" xfId="51" applyFont="1" applyFill="1" applyBorder="1" applyAlignment="1">
      <alignment horizontal="distributed" vertical="center" wrapText="1"/>
    </xf>
    <xf numFmtId="0" fontId="81" fillId="0" borderId="0" xfId="64" applyFont="1" applyFill="1" applyAlignment="1">
      <alignment wrapText="1"/>
      <protection/>
    </xf>
    <xf numFmtId="38" fontId="10" fillId="0" borderId="12" xfId="51" applyFont="1" applyBorder="1" applyAlignment="1" applyProtection="1">
      <alignment vertical="center"/>
      <protection locked="0"/>
    </xf>
    <xf numFmtId="57" fontId="10" fillId="0" borderId="118" xfId="0" applyNumberFormat="1" applyFont="1" applyBorder="1" applyAlignment="1" applyProtection="1">
      <alignment vertical="center"/>
      <protection locked="0"/>
    </xf>
    <xf numFmtId="57" fontId="10" fillId="0" borderId="12" xfId="0" applyNumberFormat="1" applyFont="1" applyBorder="1" applyAlignment="1" applyProtection="1">
      <alignment vertical="center"/>
      <protection locked="0"/>
    </xf>
    <xf numFmtId="0" fontId="10" fillId="0" borderId="118" xfId="0" applyFont="1" applyBorder="1" applyAlignment="1" applyProtection="1">
      <alignment vertical="center"/>
      <protection locked="0"/>
    </xf>
    <xf numFmtId="0" fontId="10" fillId="0" borderId="142" xfId="0" applyFont="1" applyBorder="1" applyAlignment="1" applyProtection="1">
      <alignment vertical="center" wrapText="1"/>
      <protection locked="0"/>
    </xf>
    <xf numFmtId="0" fontId="10" fillId="0" borderId="142" xfId="0" applyFont="1" applyBorder="1" applyAlignment="1" applyProtection="1">
      <alignment vertical="center"/>
      <protection locked="0"/>
    </xf>
    <xf numFmtId="212" fontId="10" fillId="0" borderId="12" xfId="0" applyNumberFormat="1" applyFont="1" applyBorder="1" applyAlignment="1" applyProtection="1">
      <alignment vertical="center"/>
      <protection locked="0"/>
    </xf>
    <xf numFmtId="0" fontId="10" fillId="0" borderId="12" xfId="0" applyFont="1" applyBorder="1" applyAlignment="1">
      <alignment vertical="center"/>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18" xfId="0" applyFont="1" applyBorder="1" applyAlignment="1">
      <alignment vertical="center"/>
    </xf>
    <xf numFmtId="0" fontId="10" fillId="0" borderId="142" xfId="0" applyFont="1" applyBorder="1" applyAlignment="1">
      <alignment vertical="center" wrapText="1"/>
    </xf>
    <xf numFmtId="38" fontId="10" fillId="0" borderId="12" xfId="51" applyFont="1" applyBorder="1" applyAlignment="1">
      <alignment vertical="center"/>
    </xf>
    <xf numFmtId="0" fontId="10" fillId="0" borderId="142" xfId="0" applyFont="1" applyBorder="1" applyAlignment="1">
      <alignment vertical="center"/>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8" xfId="0" applyFont="1" applyBorder="1" applyAlignment="1">
      <alignment horizontal="center" vertical="center"/>
    </xf>
    <xf numFmtId="0" fontId="4" fillId="0" borderId="71" xfId="0" applyFont="1" applyBorder="1" applyAlignment="1">
      <alignment horizontal="center" vertical="center"/>
    </xf>
    <xf numFmtId="0" fontId="4" fillId="0" borderId="67"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xf>
    <xf numFmtId="0" fontId="3" fillId="0" borderId="12"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114" xfId="65" applyFont="1" applyFill="1" applyBorder="1" applyAlignment="1">
      <alignment horizontal="center" vertical="center"/>
      <protection/>
    </xf>
    <xf numFmtId="0" fontId="3" fillId="0" borderId="110" xfId="65" applyFont="1" applyFill="1" applyBorder="1" applyAlignment="1">
      <alignment horizontal="center" vertical="center"/>
      <protection/>
    </xf>
    <xf numFmtId="0" fontId="3" fillId="0" borderId="109" xfId="65" applyFont="1" applyFill="1" applyBorder="1" applyAlignment="1">
      <alignment horizontal="center" vertical="center"/>
      <protection/>
    </xf>
    <xf numFmtId="0" fontId="3" fillId="0" borderId="13" xfId="65" applyFont="1" applyFill="1" applyBorder="1" applyAlignment="1">
      <alignment horizontal="center" vertical="center" wrapText="1"/>
      <protection/>
    </xf>
    <xf numFmtId="0" fontId="3" fillId="0" borderId="134" xfId="65" applyFont="1" applyFill="1" applyBorder="1" applyAlignment="1">
      <alignment horizontal="center" vertical="center" wrapText="1"/>
      <protection/>
    </xf>
    <xf numFmtId="0" fontId="3" fillId="0" borderId="30" xfId="65"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0" fontId="3" fillId="0" borderId="29"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0" fillId="0" borderId="30" xfId="65" applyFont="1" applyFill="1" applyBorder="1" applyAlignment="1">
      <alignment horizontal="center" vertical="center" wrapText="1"/>
      <protection/>
    </xf>
    <xf numFmtId="0" fontId="0" fillId="0" borderId="27" xfId="65" applyFont="1" applyFill="1" applyBorder="1" applyAlignment="1">
      <alignment horizontal="center" vertical="center" wrapText="1"/>
      <protection/>
    </xf>
    <xf numFmtId="0" fontId="0" fillId="0" borderId="29" xfId="65" applyFont="1" applyFill="1" applyBorder="1" applyAlignment="1">
      <alignment horizontal="center" vertical="center" wrapText="1"/>
      <protection/>
    </xf>
    <xf numFmtId="0" fontId="3" fillId="0" borderId="27" xfId="65" applyFont="1" applyFill="1" applyBorder="1" applyAlignment="1">
      <alignment horizontal="center" vertical="center" wrapText="1"/>
      <protection/>
    </xf>
    <xf numFmtId="0" fontId="3" fillId="0" borderId="14" xfId="65" applyFont="1" applyFill="1" applyBorder="1" applyAlignment="1">
      <alignment horizontal="distributed" vertical="center"/>
      <protection/>
    </xf>
    <xf numFmtId="0" fontId="0" fillId="0" borderId="18" xfId="65" applyFont="1" applyFill="1" applyBorder="1" applyAlignment="1">
      <alignment horizontal="distributed" vertical="center"/>
      <protection/>
    </xf>
    <xf numFmtId="193" fontId="3" fillId="0" borderId="14" xfId="65" applyNumberFormat="1" applyFont="1" applyFill="1" applyBorder="1" applyAlignment="1">
      <alignment vertical="center"/>
      <protection/>
    </xf>
    <xf numFmtId="193" fontId="3" fillId="0" borderId="18" xfId="65" applyNumberFormat="1" applyFont="1" applyFill="1" applyBorder="1" applyAlignment="1">
      <alignment vertical="center"/>
      <protection/>
    </xf>
    <xf numFmtId="193" fontId="3" fillId="0" borderId="14" xfId="65" applyNumberFormat="1" applyFont="1" applyFill="1" applyBorder="1" applyAlignment="1">
      <alignment horizontal="right" vertical="center"/>
      <protection/>
    </xf>
    <xf numFmtId="193" fontId="3" fillId="0" borderId="18" xfId="65" applyNumberFormat="1" applyFont="1" applyFill="1" applyBorder="1" applyAlignment="1">
      <alignment horizontal="right" vertical="center"/>
      <protection/>
    </xf>
    <xf numFmtId="194" fontId="3" fillId="0" borderId="108" xfId="65" applyNumberFormat="1" applyFont="1" applyFill="1" applyBorder="1" applyAlignment="1">
      <alignment horizontal="right" vertical="center"/>
      <protection/>
    </xf>
    <xf numFmtId="194" fontId="3" fillId="0" borderId="32" xfId="65" applyNumberFormat="1" applyFont="1" applyFill="1" applyBorder="1" applyAlignment="1">
      <alignment horizontal="right" vertical="center"/>
      <protection/>
    </xf>
    <xf numFmtId="0" fontId="0" fillId="0" borderId="18" xfId="65" applyFont="1" applyFill="1" applyBorder="1" applyAlignment="1">
      <alignment vertical="center"/>
      <protection/>
    </xf>
    <xf numFmtId="194" fontId="3" fillId="0" borderId="108" xfId="65" applyNumberFormat="1" applyFont="1" applyFill="1" applyBorder="1" applyAlignment="1">
      <alignment vertical="center"/>
      <protection/>
    </xf>
    <xf numFmtId="0" fontId="0" fillId="0" borderId="32" xfId="65" applyFont="1" applyFill="1" applyBorder="1" applyAlignment="1">
      <alignment vertical="center"/>
      <protection/>
    </xf>
    <xf numFmtId="193" fontId="3" fillId="0" borderId="19" xfId="65" applyNumberFormat="1" applyFont="1" applyFill="1" applyBorder="1" applyAlignment="1">
      <alignment vertical="center"/>
      <protection/>
    </xf>
    <xf numFmtId="193" fontId="3" fillId="0" borderId="15" xfId="65" applyNumberFormat="1" applyFont="1" applyFill="1" applyBorder="1" applyAlignment="1">
      <alignment vertical="center"/>
      <protection/>
    </xf>
    <xf numFmtId="0" fontId="3" fillId="0" borderId="30" xfId="65" applyFont="1" applyFill="1" applyBorder="1" applyAlignment="1">
      <alignment horizontal="distributed" vertical="center"/>
      <protection/>
    </xf>
    <xf numFmtId="0" fontId="0" fillId="0" borderId="30" xfId="65" applyFont="1" applyFill="1" applyBorder="1" applyAlignment="1">
      <alignment horizontal="distributed" vertical="center"/>
      <protection/>
    </xf>
    <xf numFmtId="193" fontId="3" fillId="0" borderId="30" xfId="65" applyNumberFormat="1" applyFont="1" applyFill="1" applyBorder="1" applyAlignment="1">
      <alignment vertical="center"/>
      <protection/>
    </xf>
    <xf numFmtId="193" fontId="3" fillId="0" borderId="46" xfId="65" applyNumberFormat="1" applyFont="1" applyFill="1" applyBorder="1" applyAlignment="1">
      <alignment horizontal="right" vertical="center"/>
      <protection/>
    </xf>
    <xf numFmtId="194" fontId="3" fillId="0" borderId="143" xfId="65" applyNumberFormat="1" applyFont="1" applyFill="1" applyBorder="1" applyAlignment="1">
      <alignment horizontal="right" vertical="center"/>
      <protection/>
    </xf>
    <xf numFmtId="0" fontId="0" fillId="0" borderId="46" xfId="65" applyFont="1" applyFill="1" applyBorder="1" applyAlignment="1">
      <alignment vertical="center"/>
      <protection/>
    </xf>
    <xf numFmtId="0" fontId="0" fillId="0" borderId="143" xfId="65" applyFont="1" applyFill="1" applyBorder="1" applyAlignment="1">
      <alignment vertical="center"/>
      <protection/>
    </xf>
    <xf numFmtId="0" fontId="3" fillId="0" borderId="144" xfId="65" applyFont="1" applyFill="1" applyBorder="1" applyAlignment="1">
      <alignment horizontal="distributed" vertical="center"/>
      <protection/>
    </xf>
    <xf numFmtId="193" fontId="3" fillId="0" borderId="144" xfId="65" applyNumberFormat="1" applyFont="1" applyFill="1" applyBorder="1" applyAlignment="1">
      <alignment vertical="center"/>
      <protection/>
    </xf>
    <xf numFmtId="193" fontId="3" fillId="0" borderId="144" xfId="65" applyNumberFormat="1" applyFont="1" applyFill="1" applyBorder="1" applyAlignment="1">
      <alignment horizontal="right" vertical="center"/>
      <protection/>
    </xf>
    <xf numFmtId="193" fontId="3" fillId="0" borderId="29" xfId="65" applyNumberFormat="1" applyFont="1" applyFill="1" applyBorder="1" applyAlignment="1">
      <alignment horizontal="right" vertical="center"/>
      <protection/>
    </xf>
    <xf numFmtId="193" fontId="3" fillId="0" borderId="33" xfId="65" applyNumberFormat="1" applyFont="1" applyFill="1" applyBorder="1" applyAlignment="1">
      <alignment horizontal="right" vertical="center"/>
      <protection/>
    </xf>
    <xf numFmtId="194" fontId="3" fillId="0" borderId="145" xfId="65" applyNumberFormat="1" applyFont="1" applyFill="1" applyBorder="1" applyAlignment="1">
      <alignment horizontal="right" vertical="center"/>
      <protection/>
    </xf>
    <xf numFmtId="194" fontId="3" fillId="0" borderId="27" xfId="65" applyNumberFormat="1" applyFont="1" applyFill="1" applyBorder="1" applyAlignment="1">
      <alignment vertical="center"/>
      <protection/>
    </xf>
    <xf numFmtId="194" fontId="3" fillId="0" borderId="32" xfId="65" applyNumberFormat="1" applyFont="1" applyFill="1" applyBorder="1" applyAlignment="1">
      <alignment vertical="center"/>
      <protection/>
    </xf>
    <xf numFmtId="0" fontId="0" fillId="0" borderId="46" xfId="65" applyFont="1" applyFill="1" applyBorder="1" applyAlignment="1">
      <alignment horizontal="distributed" vertical="center"/>
      <protection/>
    </xf>
    <xf numFmtId="0" fontId="0" fillId="0" borderId="30" xfId="65" applyFont="1" applyFill="1" applyBorder="1" applyAlignment="1">
      <alignment vertical="center"/>
      <protection/>
    </xf>
    <xf numFmtId="193" fontId="3" fillId="0" borderId="28" xfId="65" applyNumberFormat="1" applyFont="1" applyFill="1" applyBorder="1" applyAlignment="1">
      <alignment horizontal="right" vertical="center"/>
      <protection/>
    </xf>
    <xf numFmtId="193" fontId="3" fillId="0" borderId="43" xfId="65" applyNumberFormat="1" applyFont="1" applyFill="1" applyBorder="1" applyAlignment="1">
      <alignment horizontal="right" vertical="center"/>
      <protection/>
    </xf>
    <xf numFmtId="194" fontId="3" fillId="0" borderId="143" xfId="65" applyNumberFormat="1" applyFont="1" applyFill="1" applyBorder="1" applyAlignment="1">
      <alignment vertical="center"/>
      <protection/>
    </xf>
    <xf numFmtId="0" fontId="3" fillId="0" borderId="30" xfId="65" applyFont="1" applyFill="1" applyBorder="1" applyAlignment="1">
      <alignment horizontal="center" vertical="center"/>
      <protection/>
    </xf>
    <xf numFmtId="0" fontId="3" fillId="0" borderId="18" xfId="65" applyFont="1" applyFill="1" applyBorder="1" applyAlignment="1">
      <alignment horizontal="center" vertical="center"/>
      <protection/>
    </xf>
    <xf numFmtId="193" fontId="3" fillId="0" borderId="30" xfId="65" applyNumberFormat="1" applyFont="1" applyFill="1" applyBorder="1" applyAlignment="1">
      <alignment horizontal="right" vertical="center"/>
      <protection/>
    </xf>
    <xf numFmtId="194" fontId="3" fillId="0" borderId="27" xfId="65" applyNumberFormat="1" applyFont="1" applyFill="1" applyBorder="1" applyAlignment="1">
      <alignment horizontal="right" vertical="center"/>
      <protection/>
    </xf>
    <xf numFmtId="194" fontId="3" fillId="0" borderId="14" xfId="65" applyNumberFormat="1" applyFont="1" applyFill="1" applyBorder="1" applyAlignment="1">
      <alignment vertical="center"/>
      <protection/>
    </xf>
    <xf numFmtId="194" fontId="3" fillId="0" borderId="18" xfId="65" applyNumberFormat="1" applyFont="1" applyFill="1" applyBorder="1" applyAlignment="1">
      <alignment vertical="center"/>
      <protection/>
    </xf>
    <xf numFmtId="0" fontId="3" fillId="0" borderId="18" xfId="65" applyFont="1" applyFill="1" applyBorder="1" applyAlignment="1">
      <alignment horizontal="distributed" vertical="center"/>
      <protection/>
    </xf>
    <xf numFmtId="193" fontId="3" fillId="0" borderId="14" xfId="65" applyNumberFormat="1" applyFont="1" applyFill="1" applyBorder="1" applyAlignment="1">
      <alignment horizontal="center" vertical="center"/>
      <protection/>
    </xf>
    <xf numFmtId="193" fontId="3" fillId="0" borderId="18" xfId="65" applyNumberFormat="1" applyFont="1" applyFill="1" applyBorder="1" applyAlignment="1">
      <alignment horizontal="center" vertical="center"/>
      <protection/>
    </xf>
    <xf numFmtId="0" fontId="4" fillId="0" borderId="146" xfId="0" applyFont="1" applyFill="1" applyBorder="1" applyAlignment="1">
      <alignment vertical="center" wrapText="1"/>
    </xf>
    <xf numFmtId="0" fontId="4" fillId="0" borderId="147" xfId="0" applyFont="1" applyFill="1" applyBorder="1" applyAlignment="1">
      <alignment vertical="center" wrapText="1"/>
    </xf>
    <xf numFmtId="0" fontId="4" fillId="0" borderId="148"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16" fillId="0" borderId="55" xfId="0" applyFont="1" applyFill="1" applyBorder="1" applyAlignment="1">
      <alignment horizontal="distributed" vertical="center"/>
    </xf>
    <xf numFmtId="0" fontId="4" fillId="0" borderId="68" xfId="0" applyFont="1" applyFill="1" applyBorder="1" applyAlignment="1">
      <alignment horizontal="left" vertical="center" shrinkToFit="1"/>
    </xf>
    <xf numFmtId="0" fontId="4" fillId="0" borderId="67" xfId="0" applyFont="1" applyFill="1" applyBorder="1" applyAlignment="1">
      <alignment horizontal="left" vertical="center" shrinkToFit="1"/>
    </xf>
    <xf numFmtId="0" fontId="16" fillId="0" borderId="11" xfId="0" applyFont="1" applyFill="1" applyBorder="1" applyAlignment="1">
      <alignment horizontal="distributed" vertical="center" wrapText="1"/>
    </xf>
    <xf numFmtId="0" fontId="16" fillId="0" borderId="55" xfId="0" applyFont="1" applyFill="1" applyBorder="1" applyAlignment="1">
      <alignment horizontal="distributed" vertical="center" wrapText="1"/>
    </xf>
    <xf numFmtId="0" fontId="4" fillId="0" borderId="55" xfId="0" applyFont="1" applyFill="1" applyBorder="1" applyAlignment="1">
      <alignment horizontal="distributed" vertic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71" xfId="0" applyNumberFormat="1"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0" fillId="0" borderId="0" xfId="0" applyNumberFormat="1" applyFont="1" applyFill="1" applyAlignment="1" applyProtection="1">
      <alignment vertical="center" wrapText="1"/>
      <protection locked="0"/>
    </xf>
    <xf numFmtId="0" fontId="4" fillId="0" borderId="65" xfId="0" applyNumberFormat="1"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4" fillId="0" borderId="80" xfId="0" applyNumberFormat="1" applyFont="1" applyFill="1" applyBorder="1" applyAlignment="1" applyProtection="1">
      <alignment horizontal="center" vertical="center" wrapText="1"/>
      <protection locked="0"/>
    </xf>
    <xf numFmtId="0" fontId="4" fillId="0" borderId="139" xfId="0" applyNumberFormat="1" applyFont="1" applyFill="1" applyBorder="1" applyAlignment="1" applyProtection="1">
      <alignment horizontal="center" vertical="center" wrapText="1"/>
      <protection locked="0"/>
    </xf>
    <xf numFmtId="0" fontId="4" fillId="0" borderId="65" xfId="0" applyNumberFormat="1" applyFont="1" applyFill="1" applyBorder="1" applyAlignment="1" applyProtection="1">
      <alignment horizontal="center" vertical="center" wrapText="1" shrinkToFit="1"/>
      <protection locked="0"/>
    </xf>
    <xf numFmtId="0" fontId="4" fillId="0" borderId="53" xfId="0" applyNumberFormat="1" applyFont="1" applyFill="1" applyBorder="1" applyAlignment="1" applyProtection="1">
      <alignment horizontal="center" vertical="center" shrinkToFit="1"/>
      <protection locked="0"/>
    </xf>
    <xf numFmtId="0" fontId="4" fillId="0" borderId="82" xfId="0" applyNumberFormat="1" applyFont="1" applyFill="1" applyBorder="1" applyAlignment="1" applyProtection="1">
      <alignment horizontal="center" vertical="center" shrinkToFit="1"/>
      <protection locked="0"/>
    </xf>
    <xf numFmtId="0" fontId="4" fillId="0" borderId="136" xfId="0" applyNumberFormat="1" applyFont="1" applyFill="1" applyBorder="1" applyAlignment="1" applyProtection="1">
      <alignment horizontal="center" vertical="center" wrapText="1"/>
      <protection locked="0"/>
    </xf>
    <xf numFmtId="0" fontId="4" fillId="0" borderId="138" xfId="0" applyNumberFormat="1" applyFont="1" applyFill="1" applyBorder="1" applyAlignment="1" applyProtection="1">
      <alignment horizontal="center" vertical="center" wrapText="1"/>
      <protection locked="0"/>
    </xf>
    <xf numFmtId="0" fontId="4" fillId="0" borderId="149"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91" xfId="0" applyNumberFormat="1" applyFont="1" applyFill="1" applyBorder="1" applyAlignment="1" applyProtection="1">
      <alignment horizontal="center" vertical="center" wrapText="1"/>
      <protection locked="0"/>
    </xf>
    <xf numFmtId="0" fontId="4" fillId="0" borderId="150"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pplyProtection="1">
      <alignment horizontal="center" vertical="center" wrapText="1"/>
      <protection locked="0"/>
    </xf>
    <xf numFmtId="0" fontId="4" fillId="0" borderId="150"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center" shrinkToFit="1"/>
      <protection locked="0"/>
    </xf>
    <xf numFmtId="0" fontId="4" fillId="0" borderId="55" xfId="0" applyNumberFormat="1" applyFont="1" applyFill="1" applyBorder="1" applyAlignment="1" applyProtection="1">
      <alignment horizontal="center" vertical="center" shrinkToFit="1"/>
      <protection locked="0"/>
    </xf>
    <xf numFmtId="0" fontId="4" fillId="0" borderId="68" xfId="0" applyNumberFormat="1" applyFont="1" applyFill="1" applyBorder="1" applyAlignment="1" applyProtection="1">
      <alignment horizontal="center" vertical="center"/>
      <protection locked="0"/>
    </xf>
    <xf numFmtId="0" fontId="4" fillId="0" borderId="71" xfId="0" applyNumberFormat="1" applyFont="1" applyFill="1" applyBorder="1" applyAlignment="1" applyProtection="1">
      <alignment horizontal="center" vertical="center"/>
      <protection locked="0"/>
    </xf>
    <xf numFmtId="0" fontId="4" fillId="0" borderId="67" xfId="0" applyNumberFormat="1" applyFont="1" applyFill="1" applyBorder="1" applyAlignment="1" applyProtection="1">
      <alignment horizontal="center" vertical="center"/>
      <protection locked="0"/>
    </xf>
    <xf numFmtId="0" fontId="4" fillId="0" borderId="64" xfId="0" applyNumberFormat="1"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15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55"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55"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0" fontId="4" fillId="0" borderId="23" xfId="0" applyNumberFormat="1" applyFont="1" applyFill="1" applyBorder="1" applyAlignment="1" applyProtection="1">
      <alignment horizontal="center" vertical="center"/>
      <protection locked="0"/>
    </xf>
    <xf numFmtId="0" fontId="4" fillId="0" borderId="62" xfId="0" applyNumberFormat="1"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152" xfId="0" applyNumberFormat="1" applyFont="1" applyFill="1" applyBorder="1" applyAlignment="1" applyProtection="1">
      <alignment horizontal="center" vertical="center" wrapText="1"/>
      <protection locked="0"/>
    </xf>
    <xf numFmtId="0" fontId="4" fillId="0" borderId="30"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wrapText="1" shrinkToFit="1"/>
      <protection locked="0"/>
    </xf>
    <xf numFmtId="0" fontId="16" fillId="0" borderId="11" xfId="0" applyNumberFormat="1" applyFont="1" applyFill="1" applyBorder="1" applyAlignment="1" applyProtection="1">
      <alignment horizontal="center" vertical="center" shrinkToFit="1"/>
      <protection locked="0"/>
    </xf>
    <xf numFmtId="0" fontId="16" fillId="0" borderId="55" xfId="0" applyNumberFormat="1" applyFont="1" applyFill="1" applyBorder="1" applyAlignment="1" applyProtection="1">
      <alignment horizontal="center" vertical="center" shrinkToFit="1"/>
      <protection locked="0"/>
    </xf>
    <xf numFmtId="0" fontId="16" fillId="0" borderId="68" xfId="0" applyNumberFormat="1" applyFont="1" applyFill="1" applyBorder="1" applyAlignment="1" applyProtection="1">
      <alignment horizontal="center" vertical="center"/>
      <protection locked="0"/>
    </xf>
    <xf numFmtId="0" fontId="16" fillId="0" borderId="71" xfId="0" applyNumberFormat="1" applyFont="1" applyFill="1" applyBorder="1" applyAlignment="1" applyProtection="1">
      <alignment horizontal="center" vertical="center"/>
      <protection locked="0"/>
    </xf>
    <xf numFmtId="0" fontId="16" fillId="0" borderId="67" xfId="0" applyNumberFormat="1" applyFont="1" applyFill="1" applyBorder="1" applyAlignment="1" applyProtection="1">
      <alignment horizontal="center" vertical="center"/>
      <protection locked="0"/>
    </xf>
    <xf numFmtId="0" fontId="16" fillId="0" borderId="64" xfId="0" applyNumberFormat="1"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protection locked="0"/>
    </xf>
    <xf numFmtId="0" fontId="16" fillId="0" borderId="151" xfId="0" applyNumberFormat="1"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locked="0"/>
    </xf>
    <xf numFmtId="0" fontId="16" fillId="0" borderId="55"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center" vertical="center"/>
      <protection locked="0"/>
    </xf>
    <xf numFmtId="0" fontId="16" fillId="0" borderId="55" xfId="0" applyNumberFormat="1" applyFont="1" applyFill="1" applyBorder="1" applyAlignment="1" applyProtection="1">
      <alignment horizontal="center" vertical="center"/>
      <protection locked="0"/>
    </xf>
    <xf numFmtId="0" fontId="16" fillId="0" borderId="24" xfId="0" applyNumberFormat="1" applyFont="1" applyFill="1" applyBorder="1" applyAlignment="1" applyProtection="1">
      <alignment horizontal="center" vertical="center"/>
      <protection locked="0"/>
    </xf>
    <xf numFmtId="0" fontId="16" fillId="0" borderId="23" xfId="0" applyNumberFormat="1" applyFont="1" applyFill="1" applyBorder="1" applyAlignment="1" applyProtection="1">
      <alignment horizontal="center" vertical="center"/>
      <protection locked="0"/>
    </xf>
    <xf numFmtId="0" fontId="16" fillId="0" borderId="62" xfId="0" applyNumberFormat="1" applyFont="1" applyFill="1" applyBorder="1" applyAlignment="1" applyProtection="1">
      <alignment horizontal="center" vertical="center"/>
      <protection locked="0"/>
    </xf>
    <xf numFmtId="0" fontId="16" fillId="0" borderId="55" xfId="0" applyFont="1" applyFill="1" applyBorder="1" applyAlignment="1" applyProtection="1">
      <alignment horizontal="center" vertical="center"/>
      <protection locked="0"/>
    </xf>
    <xf numFmtId="0" fontId="16" fillId="0" borderId="152" xfId="0" applyNumberFormat="1" applyFont="1" applyFill="1" applyBorder="1" applyAlignment="1" applyProtection="1">
      <alignment horizontal="center" vertical="center" wrapText="1"/>
      <protection locked="0"/>
    </xf>
    <xf numFmtId="0" fontId="16" fillId="0" borderId="30" xfId="0" applyNumberFormat="1" applyFont="1" applyFill="1" applyBorder="1" applyAlignment="1" applyProtection="1">
      <alignment horizontal="center" vertical="center" wrapText="1"/>
      <protection locked="0"/>
    </xf>
    <xf numFmtId="0" fontId="16" fillId="0" borderId="18"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4" fillId="0" borderId="65" xfId="64" applyFont="1" applyFill="1" applyBorder="1" applyAlignment="1" applyProtection="1">
      <alignment horizontal="center" vertical="center" wrapText="1"/>
      <protection locked="0"/>
    </xf>
    <xf numFmtId="0" fontId="4" fillId="0" borderId="153" xfId="64" applyFont="1" applyFill="1" applyBorder="1" applyAlignment="1" applyProtection="1">
      <alignment horizontal="center" vertical="center" wrapText="1"/>
      <protection locked="0"/>
    </xf>
    <xf numFmtId="0" fontId="4" fillId="0" borderId="75" xfId="64" applyNumberFormat="1" applyFont="1" applyFill="1" applyBorder="1" applyAlignment="1" applyProtection="1">
      <alignment horizontal="center" vertical="center" wrapText="1"/>
      <protection locked="0"/>
    </xf>
    <xf numFmtId="0" fontId="4" fillId="0" borderId="76" xfId="64" applyNumberFormat="1" applyFont="1" applyFill="1" applyBorder="1" applyAlignment="1" applyProtection="1">
      <alignment horizontal="center" vertical="center" wrapText="1"/>
      <protection locked="0"/>
    </xf>
    <xf numFmtId="0" fontId="4" fillId="0" borderId="76" xfId="64" applyFont="1" applyFill="1" applyBorder="1" applyAlignment="1" applyProtection="1">
      <alignment horizontal="center" vertical="center" wrapText="1"/>
      <protection locked="0"/>
    </xf>
    <xf numFmtId="0" fontId="4" fillId="0" borderId="65" xfId="64" applyNumberFormat="1" applyFont="1" applyFill="1" applyBorder="1" applyAlignment="1" applyProtection="1">
      <alignment horizontal="center" vertical="center" wrapText="1"/>
      <protection locked="0"/>
    </xf>
    <xf numFmtId="0" fontId="4" fillId="0" borderId="10" xfId="64" applyNumberFormat="1" applyFont="1" applyFill="1" applyBorder="1" applyAlignment="1" applyProtection="1">
      <alignment horizontal="center" vertical="center" wrapText="1" shrinkToFit="1"/>
      <protection locked="0"/>
    </xf>
    <xf numFmtId="0" fontId="4" fillId="0" borderId="11" xfId="64" applyNumberFormat="1" applyFont="1" applyFill="1" applyBorder="1" applyAlignment="1" applyProtection="1">
      <alignment horizontal="center" vertical="center" shrinkToFit="1"/>
      <protection locked="0"/>
    </xf>
    <xf numFmtId="0" fontId="4" fillId="0" borderId="81" xfId="64" applyNumberFormat="1" applyFont="1" applyFill="1" applyBorder="1" applyAlignment="1" applyProtection="1">
      <alignment horizontal="center" vertical="center" shrinkToFit="1"/>
      <protection locked="0"/>
    </xf>
    <xf numFmtId="0" fontId="4" fillId="0" borderId="68" xfId="64" applyNumberFormat="1" applyFont="1" applyFill="1" applyBorder="1" applyAlignment="1" applyProtection="1">
      <alignment horizontal="center" vertical="center"/>
      <protection locked="0"/>
    </xf>
    <xf numFmtId="0" fontId="4" fillId="0" borderId="71" xfId="64" applyNumberFormat="1" applyFont="1" applyFill="1" applyBorder="1" applyAlignment="1" applyProtection="1">
      <alignment horizontal="center" vertical="center"/>
      <protection locked="0"/>
    </xf>
    <xf numFmtId="0" fontId="4" fillId="0" borderId="154" xfId="64" applyNumberFormat="1" applyFont="1" applyFill="1" applyBorder="1" applyAlignment="1" applyProtection="1">
      <alignment horizontal="center" vertical="center"/>
      <protection locked="0"/>
    </xf>
    <xf numFmtId="0" fontId="4" fillId="0" borderId="67" xfId="64" applyNumberFormat="1" applyFont="1" applyFill="1" applyBorder="1" applyAlignment="1" applyProtection="1">
      <alignment horizontal="center" vertical="center"/>
      <protection locked="0"/>
    </xf>
    <xf numFmtId="0" fontId="4" fillId="0" borderId="53" xfId="64" applyNumberFormat="1" applyFont="1" applyFill="1" applyBorder="1" applyAlignment="1" applyProtection="1">
      <alignment horizontal="center" vertical="center" shrinkToFit="1"/>
      <protection locked="0"/>
    </xf>
    <xf numFmtId="0" fontId="4" fillId="0" borderId="82" xfId="64" applyNumberFormat="1" applyFont="1" applyFill="1" applyBorder="1" applyAlignment="1" applyProtection="1">
      <alignment horizontal="center" vertical="center" shrinkToFit="1"/>
      <protection locked="0"/>
    </xf>
    <xf numFmtId="0" fontId="4" fillId="0" borderId="68" xfId="64" applyNumberFormat="1" applyFont="1" applyFill="1" applyBorder="1" applyAlignment="1" applyProtection="1">
      <alignment horizontal="center" vertical="center" wrapText="1"/>
      <protection locked="0"/>
    </xf>
    <xf numFmtId="0" fontId="4" fillId="0" borderId="71" xfId="64" applyNumberFormat="1" applyFont="1" applyFill="1" applyBorder="1" applyAlignment="1" applyProtection="1">
      <alignment horizontal="center" vertical="center" wrapText="1"/>
      <protection locked="0"/>
    </xf>
    <xf numFmtId="0" fontId="4" fillId="0" borderId="67" xfId="64" applyNumberFormat="1" applyFont="1" applyFill="1" applyBorder="1" applyAlignment="1" applyProtection="1">
      <alignment horizontal="center" vertical="center" wrapText="1"/>
      <protection locked="0"/>
    </xf>
    <xf numFmtId="0" fontId="4" fillId="0" borderId="10" xfId="64" applyNumberFormat="1" applyFont="1" applyFill="1" applyBorder="1" applyAlignment="1" applyProtection="1">
      <alignment horizontal="center" vertical="center" wrapText="1"/>
      <protection locked="0"/>
    </xf>
    <xf numFmtId="0" fontId="4" fillId="0" borderId="11" xfId="64" applyNumberFormat="1" applyFont="1" applyFill="1" applyBorder="1" applyAlignment="1" applyProtection="1">
      <alignment horizontal="center" vertical="center" wrapText="1"/>
      <protection locked="0"/>
    </xf>
    <xf numFmtId="0" fontId="4" fillId="0" borderId="81" xfId="64" applyNumberFormat="1" applyFont="1" applyFill="1" applyBorder="1" applyAlignment="1" applyProtection="1">
      <alignment horizontal="center" vertical="center" wrapText="1"/>
      <protection locked="0"/>
    </xf>
    <xf numFmtId="0" fontId="4" fillId="0" borderId="77" xfId="64" applyNumberFormat="1" applyFont="1" applyFill="1" applyBorder="1" applyAlignment="1">
      <alignment horizontal="center" vertical="center" wrapText="1" shrinkToFit="1"/>
      <protection/>
    </xf>
    <xf numFmtId="0" fontId="4" fillId="0" borderId="79" xfId="64" applyNumberFormat="1" applyFont="1" applyFill="1" applyBorder="1" applyAlignment="1">
      <alignment horizontal="center" vertical="center" shrinkToFit="1"/>
      <protection/>
    </xf>
    <xf numFmtId="0" fontId="4" fillId="0" borderId="155" xfId="64" applyNumberFormat="1" applyFont="1" applyFill="1" applyBorder="1" applyAlignment="1">
      <alignment horizontal="center" vertical="center" shrinkToFit="1"/>
      <protection/>
    </xf>
    <xf numFmtId="0" fontId="4" fillId="0" borderId="156" xfId="64" applyNumberFormat="1" applyFont="1" applyFill="1" applyBorder="1" applyAlignment="1">
      <alignment horizontal="center" vertical="center" wrapText="1"/>
      <protection/>
    </xf>
    <xf numFmtId="0" fontId="4" fillId="0" borderId="157" xfId="64" applyNumberFormat="1" applyFont="1" applyFill="1" applyBorder="1" applyAlignment="1">
      <alignment horizontal="center" vertical="center" wrapText="1"/>
      <protection/>
    </xf>
    <xf numFmtId="0" fontId="4" fillId="0" borderId="158" xfId="64" applyNumberFormat="1" applyFont="1" applyFill="1" applyBorder="1" applyAlignment="1">
      <alignment horizontal="center" vertical="center" wrapText="1"/>
      <protection/>
    </xf>
    <xf numFmtId="0" fontId="4" fillId="0" borderId="78" xfId="64" applyNumberFormat="1" applyFont="1" applyFill="1" applyBorder="1" applyAlignment="1">
      <alignment horizontal="center" vertical="center" wrapText="1"/>
      <protection/>
    </xf>
    <xf numFmtId="0" fontId="4" fillId="0" borderId="11" xfId="64" applyNumberFormat="1" applyFont="1" applyFill="1" applyBorder="1" applyAlignment="1">
      <alignment horizontal="center" vertical="center" wrapText="1"/>
      <protection/>
    </xf>
    <xf numFmtId="0" fontId="4" fillId="0" borderId="81" xfId="64" applyNumberFormat="1" applyFont="1" applyFill="1" applyBorder="1" applyAlignment="1">
      <alignment horizontal="center" vertical="center" wrapText="1"/>
      <protection/>
    </xf>
    <xf numFmtId="0" fontId="4" fillId="0" borderId="10" xfId="64" applyNumberFormat="1" applyFont="1" applyFill="1" applyBorder="1" applyAlignment="1">
      <alignment horizontal="center" vertical="center" wrapText="1"/>
      <protection/>
    </xf>
    <xf numFmtId="0" fontId="4" fillId="0" borderId="65" xfId="64" applyNumberFormat="1" applyFont="1" applyFill="1" applyBorder="1" applyAlignment="1">
      <alignment horizontal="center" vertical="center" wrapText="1"/>
      <protection/>
    </xf>
    <xf numFmtId="0" fontId="4" fillId="0" borderId="82" xfId="64" applyNumberFormat="1" applyFont="1" applyFill="1" applyBorder="1" applyAlignment="1">
      <alignment horizontal="center" vertical="center" wrapText="1"/>
      <protection/>
    </xf>
    <xf numFmtId="0" fontId="4" fillId="0" borderId="78" xfId="0" applyNumberFormat="1" applyFont="1" applyFill="1" applyBorder="1" applyAlignment="1">
      <alignment horizontal="center" vertical="top" wrapText="1"/>
    </xf>
    <xf numFmtId="0" fontId="4" fillId="0" borderId="81" xfId="0" applyNumberFormat="1" applyFont="1" applyFill="1" applyBorder="1" applyAlignment="1">
      <alignment horizontal="center" vertical="top" wrapText="1"/>
    </xf>
    <xf numFmtId="0" fontId="4" fillId="0" borderId="10" xfId="0" applyNumberFormat="1" applyFont="1" applyFill="1" applyBorder="1" applyAlignment="1" applyProtection="1">
      <alignment horizontal="center" vertical="top" wrapText="1"/>
      <protection locked="0"/>
    </xf>
    <xf numFmtId="0" fontId="4" fillId="0" borderId="11" xfId="0" applyNumberFormat="1" applyFont="1" applyFill="1" applyBorder="1" applyAlignment="1" applyProtection="1">
      <alignment horizontal="center" vertical="top" wrapText="1"/>
      <protection locked="0"/>
    </xf>
    <xf numFmtId="0" fontId="4" fillId="0" borderId="10"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shrinkToFit="1"/>
    </xf>
    <xf numFmtId="0" fontId="4" fillId="0" borderId="81" xfId="0" applyNumberFormat="1" applyFont="1" applyFill="1" applyBorder="1" applyAlignment="1">
      <alignment horizontal="center" vertical="center" shrinkToFit="1"/>
    </xf>
    <xf numFmtId="0" fontId="4" fillId="0" borderId="136" xfId="0" applyNumberFormat="1" applyFont="1" applyFill="1" applyBorder="1" applyAlignment="1">
      <alignment horizontal="center" vertical="center"/>
    </xf>
    <xf numFmtId="0" fontId="4" fillId="0" borderId="138" xfId="0" applyNumberFormat="1" applyFont="1" applyFill="1" applyBorder="1" applyAlignment="1">
      <alignment horizontal="center" vertical="center"/>
    </xf>
    <xf numFmtId="0" fontId="4" fillId="0" borderId="149" xfId="0" applyNumberFormat="1" applyFont="1" applyFill="1" applyBorder="1" applyAlignment="1">
      <alignment horizontal="center" vertical="center"/>
    </xf>
    <xf numFmtId="0" fontId="4" fillId="0" borderId="136" xfId="0" applyNumberFormat="1" applyFont="1" applyFill="1" applyBorder="1" applyAlignment="1">
      <alignment horizontal="center" vertical="center" wrapText="1"/>
    </xf>
    <xf numFmtId="0" fontId="4" fillId="0" borderId="138" xfId="0" applyNumberFormat="1" applyFont="1" applyFill="1" applyBorder="1" applyAlignment="1">
      <alignment horizontal="center" vertical="center" wrapText="1"/>
    </xf>
    <xf numFmtId="0" fontId="4" fillId="0" borderId="159" xfId="0" applyNumberFormat="1" applyFont="1" applyFill="1" applyBorder="1" applyAlignment="1">
      <alignment horizontal="center" vertical="center" wrapText="1"/>
    </xf>
    <xf numFmtId="0" fontId="4" fillId="0" borderId="141" xfId="0" applyNumberFormat="1" applyFont="1" applyFill="1" applyBorder="1" applyAlignment="1">
      <alignment horizontal="center" vertical="center" wrapText="1"/>
    </xf>
    <xf numFmtId="0" fontId="4" fillId="0" borderId="160" xfId="0" applyNumberFormat="1" applyFont="1" applyFill="1" applyBorder="1" applyAlignment="1">
      <alignment horizontal="center" vertical="top" wrapText="1"/>
    </xf>
    <xf numFmtId="0" fontId="4" fillId="0" borderId="79"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77" xfId="0" applyNumberFormat="1" applyFont="1" applyFill="1" applyBorder="1" applyAlignment="1">
      <alignment horizontal="center" vertical="top" wrapText="1"/>
    </xf>
    <xf numFmtId="0" fontId="4" fillId="0" borderId="155" xfId="0" applyNumberFormat="1" applyFont="1" applyFill="1" applyBorder="1" applyAlignment="1">
      <alignment horizontal="center" vertical="top" wrapText="1"/>
    </xf>
    <xf numFmtId="0" fontId="4" fillId="0" borderId="14" xfId="64" applyNumberFormat="1" applyFont="1" applyFill="1" applyBorder="1" applyAlignment="1">
      <alignment horizontal="center" vertical="center" wrapText="1" shrinkToFit="1"/>
      <protection/>
    </xf>
    <xf numFmtId="0" fontId="4" fillId="0" borderId="30" xfId="64" applyNumberFormat="1" applyFont="1" applyFill="1" applyBorder="1" applyAlignment="1">
      <alignment horizontal="center" vertical="center" wrapText="1" shrinkToFit="1"/>
      <protection/>
    </xf>
    <xf numFmtId="0" fontId="4" fillId="0" borderId="18" xfId="64" applyNumberFormat="1" applyFont="1" applyFill="1" applyBorder="1" applyAlignment="1">
      <alignment horizontal="center" vertical="center" wrapText="1" shrinkToFit="1"/>
      <protection/>
    </xf>
    <xf numFmtId="0" fontId="4" fillId="0" borderId="13" xfId="64" applyNumberFormat="1" applyFont="1" applyFill="1" applyBorder="1" applyAlignment="1">
      <alignment horizontal="center" vertical="center" wrapText="1"/>
      <protection/>
    </xf>
    <xf numFmtId="0" fontId="4" fillId="0" borderId="114" xfId="64" applyNumberFormat="1" applyFont="1" applyFill="1" applyBorder="1" applyAlignment="1">
      <alignment horizontal="center" vertical="center" wrapText="1"/>
      <protection/>
    </xf>
    <xf numFmtId="0" fontId="4" fillId="0" borderId="114" xfId="64" applyFont="1" applyFill="1" applyBorder="1" applyAlignment="1">
      <alignment horizontal="center" vertical="center" wrapText="1"/>
      <protection/>
    </xf>
    <xf numFmtId="0" fontId="4" fillId="0" borderId="11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4" xfId="64" applyNumberFormat="1" applyFont="1" applyFill="1" applyBorder="1" applyAlignment="1">
      <alignment horizontal="center" vertical="top" wrapText="1"/>
      <protection/>
    </xf>
    <xf numFmtId="0" fontId="4" fillId="0" borderId="18" xfId="64" applyNumberFormat="1" applyFont="1" applyFill="1" applyBorder="1" applyAlignment="1">
      <alignment horizontal="center" vertical="top" wrapText="1"/>
      <protection/>
    </xf>
    <xf numFmtId="0" fontId="4" fillId="0" borderId="12" xfId="64" applyNumberFormat="1" applyFont="1" applyFill="1" applyBorder="1" applyAlignment="1">
      <alignment horizontal="center" vertical="top" wrapText="1"/>
      <protection/>
    </xf>
    <xf numFmtId="0" fontId="4" fillId="0" borderId="14"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14" xfId="64" applyNumberFormat="1" applyFont="1" applyFill="1" applyBorder="1" applyAlignment="1">
      <alignment horizontal="center" vertical="center" wrapText="1"/>
      <protection/>
    </xf>
    <xf numFmtId="0" fontId="4" fillId="0" borderId="18" xfId="64" applyNumberFormat="1" applyFont="1" applyFill="1" applyBorder="1" applyAlignment="1">
      <alignment horizontal="center" vertical="center" wrapText="1"/>
      <protection/>
    </xf>
    <xf numFmtId="0" fontId="4" fillId="0" borderId="13" xfId="64" applyNumberFormat="1" applyFont="1" applyFill="1" applyBorder="1" applyAlignment="1">
      <alignment horizontal="center" vertical="top" shrinkToFit="1"/>
      <protection/>
    </xf>
    <xf numFmtId="0" fontId="4" fillId="0" borderId="114" xfId="64" applyNumberFormat="1" applyFont="1" applyFill="1" applyBorder="1" applyAlignment="1">
      <alignment horizontal="center" vertical="top" shrinkToFit="1"/>
      <protection/>
    </xf>
    <xf numFmtId="0" fontId="4" fillId="0" borderId="110" xfId="64" applyNumberFormat="1" applyFont="1" applyFill="1" applyBorder="1" applyAlignment="1">
      <alignment horizontal="center" vertical="top" shrinkToFit="1"/>
      <protection/>
    </xf>
    <xf numFmtId="0" fontId="4" fillId="0" borderId="15" xfId="64" applyNumberFormat="1" applyFont="1" applyFill="1" applyBorder="1" applyAlignment="1">
      <alignment horizontal="center" vertical="top" wrapText="1"/>
      <protection/>
    </xf>
    <xf numFmtId="0" fontId="4" fillId="0" borderId="19" xfId="64" applyNumberFormat="1" applyFont="1" applyFill="1" applyBorder="1" applyAlignment="1">
      <alignment horizontal="center" vertical="top" wrapText="1"/>
      <protection/>
    </xf>
    <xf numFmtId="0" fontId="4" fillId="0" borderId="27" xfId="64" applyNumberFormat="1" applyFont="1" applyFill="1" applyBorder="1" applyAlignment="1">
      <alignment horizontal="center" vertical="center" wrapText="1"/>
      <protection/>
    </xf>
    <xf numFmtId="0" fontId="4" fillId="0" borderId="32" xfId="64" applyNumberFormat="1" applyFont="1" applyFill="1" applyBorder="1" applyAlignment="1">
      <alignment horizontal="center" vertical="center" wrapText="1"/>
      <protection/>
    </xf>
    <xf numFmtId="0" fontId="4" fillId="0" borderId="28" xfId="64" applyNumberFormat="1" applyFont="1" applyFill="1" applyBorder="1" applyAlignment="1">
      <alignment horizontal="center" vertical="center" wrapText="1"/>
      <protection/>
    </xf>
    <xf numFmtId="0" fontId="4" fillId="0" borderId="33" xfId="64" applyNumberFormat="1" applyFont="1" applyFill="1" applyBorder="1" applyAlignment="1">
      <alignment horizontal="center" vertical="center" wrapText="1"/>
      <protection/>
    </xf>
    <xf numFmtId="0" fontId="3" fillId="0" borderId="13" xfId="64" applyNumberFormat="1" applyFont="1" applyFill="1" applyBorder="1" applyAlignment="1">
      <alignment horizontal="center" vertical="center"/>
      <protection/>
    </xf>
    <xf numFmtId="0" fontId="3" fillId="0" borderId="114" xfId="64" applyNumberFormat="1" applyFont="1" applyFill="1" applyBorder="1" applyAlignment="1">
      <alignment horizontal="center" vertical="center"/>
      <protection/>
    </xf>
    <xf numFmtId="0" fontId="4" fillId="0" borderId="161"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162" xfId="64" applyNumberFormat="1" applyFont="1" applyFill="1" applyBorder="1" applyAlignment="1">
      <alignment horizontal="center" vertical="center" wrapText="1"/>
      <protection/>
    </xf>
    <xf numFmtId="0" fontId="4" fillId="0" borderId="163" xfId="64" applyNumberFormat="1" applyFont="1" applyFill="1" applyBorder="1" applyAlignment="1">
      <alignment horizontal="center" vertical="center" wrapText="1"/>
      <protection/>
    </xf>
    <xf numFmtId="0" fontId="4" fillId="0" borderId="14"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9" xfId="0" applyFont="1" applyFill="1" applyBorder="1" applyAlignment="1">
      <alignment horizontal="center" vertical="center" wrapText="1"/>
    </xf>
    <xf numFmtId="200" fontId="4" fillId="0" borderId="12" xfId="0" applyNumberFormat="1" applyFont="1" applyFill="1" applyBorder="1" applyAlignment="1">
      <alignment horizontal="center" vertical="center" wrapText="1"/>
    </xf>
    <xf numFmtId="198" fontId="4" fillId="0" borderId="12" xfId="0" applyNumberFormat="1" applyFont="1" applyFill="1" applyBorder="1" applyAlignment="1">
      <alignment horizontal="center" vertical="center" wrapText="1"/>
    </xf>
    <xf numFmtId="0" fontId="4" fillId="0" borderId="12" xfId="0" applyFont="1" applyFill="1" applyBorder="1" applyAlignment="1">
      <alignment horizontal="distributed" vertical="center" shrinkToFit="1"/>
    </xf>
    <xf numFmtId="201" fontId="4" fillId="0" borderId="122" xfId="0" applyNumberFormat="1" applyFont="1" applyFill="1" applyBorder="1" applyAlignment="1">
      <alignment horizontal="center" vertical="center" wrapText="1"/>
    </xf>
    <xf numFmtId="201" fontId="4" fillId="0" borderId="125"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203" fontId="4" fillId="0" borderId="122" xfId="0" applyNumberFormat="1" applyFont="1" applyFill="1" applyBorder="1" applyAlignment="1">
      <alignment horizontal="center" vertical="center" wrapText="1"/>
    </xf>
    <xf numFmtId="203" fontId="4" fillId="0" borderId="125" xfId="0" applyNumberFormat="1" applyFont="1" applyFill="1" applyBorder="1" applyAlignment="1">
      <alignment horizontal="center" vertical="center" wrapText="1"/>
    </xf>
    <xf numFmtId="0" fontId="4" fillId="0" borderId="122" xfId="0" applyFont="1" applyFill="1" applyBorder="1" applyAlignment="1">
      <alignment horizontal="center" vertical="center" wrapText="1"/>
    </xf>
    <xf numFmtId="0" fontId="4" fillId="0" borderId="125" xfId="0" applyFont="1" applyFill="1" applyBorder="1" applyAlignment="1">
      <alignment horizontal="center" vertical="center" wrapText="1"/>
    </xf>
    <xf numFmtId="198" fontId="4" fillId="0" borderId="122" xfId="0" applyNumberFormat="1" applyFont="1" applyFill="1" applyBorder="1" applyAlignment="1">
      <alignment horizontal="center" vertical="center" wrapText="1"/>
    </xf>
    <xf numFmtId="204" fontId="4" fillId="0" borderId="122" xfId="0" applyNumberFormat="1" applyFont="1" applyFill="1" applyBorder="1" applyAlignment="1">
      <alignment horizontal="center" vertical="center" wrapText="1"/>
    </xf>
    <xf numFmtId="205" fontId="4" fillId="0" borderId="125" xfId="0" applyNumberFormat="1" applyFont="1" applyFill="1" applyBorder="1" applyAlignment="1">
      <alignment horizontal="center" vertical="center" wrapText="1"/>
    </xf>
    <xf numFmtId="204" fontId="4" fillId="0" borderId="125" xfId="0" applyNumberFormat="1" applyFont="1" applyFill="1" applyBorder="1" applyAlignment="1">
      <alignment horizontal="center" vertical="center" wrapText="1"/>
    </xf>
    <xf numFmtId="38" fontId="4" fillId="0" borderId="122" xfId="49" applyFont="1" applyFill="1" applyBorder="1" applyAlignment="1">
      <alignment horizontal="center" vertical="center" wrapText="1"/>
    </xf>
    <xf numFmtId="38" fontId="4" fillId="0" borderId="125" xfId="49"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4" xfId="0" applyFont="1" applyFill="1" applyBorder="1" applyAlignment="1">
      <alignment horizontal="center" vertical="center" wrapText="1"/>
    </xf>
    <xf numFmtId="203" fontId="4" fillId="0" borderId="12" xfId="0" applyNumberFormat="1" applyFont="1" applyFill="1" applyBorder="1" applyAlignment="1">
      <alignment horizontal="center" vertical="center" wrapText="1"/>
    </xf>
    <xf numFmtId="206" fontId="4" fillId="0" borderId="122" xfId="0" applyNumberFormat="1" applyFont="1" applyFill="1" applyBorder="1" applyAlignment="1">
      <alignment horizontal="center" vertical="center" wrapText="1"/>
    </xf>
    <xf numFmtId="208" fontId="4" fillId="0" borderId="122" xfId="0" applyNumberFormat="1" applyFont="1" applyFill="1" applyBorder="1" applyAlignment="1">
      <alignment horizontal="center" vertical="center" wrapText="1"/>
    </xf>
    <xf numFmtId="206" fontId="4" fillId="0" borderId="125" xfId="0" applyNumberFormat="1" applyFont="1" applyFill="1" applyBorder="1" applyAlignment="1">
      <alignment horizontal="center" vertical="center" wrapText="1"/>
    </xf>
    <xf numFmtId="208" fontId="4" fillId="0" borderId="125" xfId="0" applyNumberFormat="1" applyFont="1" applyFill="1" applyBorder="1" applyAlignment="1">
      <alignment horizontal="center" vertical="center" wrapText="1"/>
    </xf>
    <xf numFmtId="0" fontId="4" fillId="0" borderId="12" xfId="0" applyFont="1" applyFill="1" applyBorder="1" applyAlignment="1">
      <alignment horizontal="distributed" vertical="center" wrapText="1" shrinkToFit="1"/>
    </xf>
    <xf numFmtId="205" fontId="4" fillId="0" borderId="122" xfId="0" applyNumberFormat="1" applyFont="1" applyFill="1" applyBorder="1" applyAlignment="1">
      <alignment horizontal="center" vertical="center" wrapText="1"/>
    </xf>
    <xf numFmtId="198" fontId="4" fillId="0" borderId="125" xfId="0" applyNumberFormat="1" applyFont="1" applyFill="1" applyBorder="1" applyAlignment="1">
      <alignment horizontal="center" vertical="center" wrapText="1"/>
    </xf>
    <xf numFmtId="38" fontId="4" fillId="0" borderId="12" xfId="49" applyFont="1" applyFill="1" applyBorder="1" applyAlignment="1">
      <alignment horizontal="center" vertical="center" wrapText="1"/>
    </xf>
    <xf numFmtId="38" fontId="4" fillId="0" borderId="128" xfId="49" applyFont="1" applyFill="1" applyBorder="1" applyAlignment="1">
      <alignment horizontal="center" vertical="center" wrapText="1"/>
    </xf>
    <xf numFmtId="0" fontId="4" fillId="0" borderId="144"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44" xfId="0" applyFont="1" applyFill="1" applyBorder="1" applyAlignment="1">
      <alignment horizontal="center" vertical="center" wrapText="1"/>
    </xf>
    <xf numFmtId="0" fontId="4" fillId="0" borderId="30" xfId="0" applyFont="1" applyFill="1" applyBorder="1" applyAlignment="1">
      <alignment horizontal="center" vertical="center" wrapText="1"/>
    </xf>
    <xf numFmtId="38" fontId="4" fillId="0" borderId="144" xfId="49" applyFont="1" applyFill="1" applyBorder="1" applyAlignment="1">
      <alignment horizontal="center" vertical="center" wrapText="1"/>
    </xf>
    <xf numFmtId="38" fontId="4" fillId="0" borderId="30" xfId="49" applyFont="1" applyFill="1" applyBorder="1" applyAlignment="1">
      <alignment horizontal="center" vertical="center" wrapText="1"/>
    </xf>
    <xf numFmtId="38" fontId="4" fillId="0" borderId="18" xfId="49" applyFont="1" applyFill="1" applyBorder="1" applyAlignment="1">
      <alignment horizontal="center" vertical="center" wrapText="1"/>
    </xf>
    <xf numFmtId="0" fontId="4" fillId="0" borderId="164"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6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49" fontId="16" fillId="0" borderId="14" xfId="0" applyNumberFormat="1" applyFont="1" applyFill="1" applyBorder="1" applyAlignment="1">
      <alignment horizontal="center" vertical="top" wrapText="1" shrinkToFit="1"/>
    </xf>
    <xf numFmtId="49" fontId="16" fillId="0" borderId="30" xfId="0" applyNumberFormat="1" applyFont="1" applyFill="1" applyBorder="1" applyAlignment="1">
      <alignment horizontal="center" vertical="top" wrapText="1" shrinkToFit="1"/>
    </xf>
    <xf numFmtId="49" fontId="16" fillId="0" borderId="18" xfId="0" applyNumberFormat="1" applyFont="1" applyFill="1" applyBorder="1" applyAlignment="1">
      <alignment horizontal="center" vertical="top" wrapText="1" shrinkToFit="1"/>
    </xf>
    <xf numFmtId="3" fontId="16" fillId="0" borderId="14" xfId="0" applyNumberFormat="1" applyFont="1" applyFill="1" applyBorder="1" applyAlignment="1">
      <alignment horizontal="center" vertical="top" wrapText="1"/>
    </xf>
    <xf numFmtId="3" fontId="16" fillId="0" borderId="30" xfId="0" applyNumberFormat="1" applyFont="1" applyFill="1" applyBorder="1" applyAlignment="1">
      <alignment horizontal="center" vertical="top" wrapText="1"/>
    </xf>
    <xf numFmtId="3" fontId="16" fillId="0" borderId="6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shrinkToFit="1"/>
    </xf>
    <xf numFmtId="49" fontId="4" fillId="0" borderId="30" xfId="0" applyNumberFormat="1" applyFont="1" applyFill="1" applyBorder="1" applyAlignment="1">
      <alignment horizontal="center" vertical="top" shrinkToFit="1"/>
    </xf>
    <xf numFmtId="49" fontId="4" fillId="0" borderId="18" xfId="0" applyNumberFormat="1" applyFont="1" applyFill="1" applyBorder="1" applyAlignment="1">
      <alignment horizontal="center" vertical="top" shrinkToFit="1"/>
    </xf>
    <xf numFmtId="3" fontId="4" fillId="0" borderId="14" xfId="0" applyNumberFormat="1" applyFont="1" applyFill="1" applyBorder="1" applyAlignment="1">
      <alignment horizontal="center" vertical="top" wrapText="1"/>
    </xf>
    <xf numFmtId="3" fontId="4" fillId="0" borderId="30" xfId="0" applyNumberFormat="1" applyFont="1" applyFill="1" applyBorder="1" applyAlignment="1">
      <alignment horizontal="center" vertical="top" wrapText="1"/>
    </xf>
    <xf numFmtId="3" fontId="4" fillId="0" borderId="63" xfId="0" applyNumberFormat="1" applyFont="1" applyFill="1" applyBorder="1" applyAlignment="1">
      <alignment horizontal="center" vertical="top" wrapText="1"/>
    </xf>
    <xf numFmtId="3" fontId="4" fillId="0" borderId="15" xfId="0" applyNumberFormat="1" applyFont="1" applyFill="1" applyBorder="1" applyAlignment="1">
      <alignment horizontal="left" vertical="center"/>
    </xf>
    <xf numFmtId="3" fontId="4" fillId="0" borderId="26" xfId="0" applyNumberFormat="1" applyFont="1" applyFill="1" applyBorder="1" applyAlignment="1">
      <alignment horizontal="left" vertical="center"/>
    </xf>
    <xf numFmtId="3" fontId="4" fillId="0" borderId="28" xfId="0" applyNumberFormat="1" applyFont="1" applyFill="1" applyBorder="1" applyAlignment="1">
      <alignment horizontal="left" vertical="center"/>
    </xf>
    <xf numFmtId="3" fontId="4" fillId="0" borderId="15" xfId="0" applyNumberFormat="1"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3" fontId="4" fillId="0" borderId="28" xfId="0" applyNumberFormat="1" applyFont="1" applyFill="1" applyBorder="1" applyAlignment="1">
      <alignment horizontal="left" vertical="center" wrapText="1"/>
    </xf>
    <xf numFmtId="3" fontId="4" fillId="0" borderId="30" xfId="0" applyNumberFormat="1" applyFont="1" applyFill="1" applyBorder="1" applyAlignment="1">
      <alignment horizontal="center" vertical="center" wrapText="1"/>
    </xf>
    <xf numFmtId="3" fontId="4" fillId="0" borderId="63" xfId="0" applyNumberFormat="1"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3" xfId="65"/>
    <cellStyle name="標準_専用水道調査表（様式4）" xfId="66"/>
    <cellStyle name="Followed Hyperlink" xfId="67"/>
    <cellStyle name="良い" xfId="68"/>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68"/>
  <sheetViews>
    <sheetView tabSelected="1" view="pageBreakPreview" zoomScaleSheetLayoutView="100" zoomScalePageLayoutView="0" workbookViewId="0" topLeftCell="A1">
      <selection activeCell="I29" sqref="I29"/>
    </sheetView>
  </sheetViews>
  <sheetFormatPr defaultColWidth="9.00390625" defaultRowHeight="13.5"/>
  <cols>
    <col min="1" max="1" width="11.50390625" style="0" customWidth="1"/>
  </cols>
  <sheetData>
    <row r="4" ht="13.5">
      <c r="E4" s="599"/>
    </row>
    <row r="5" ht="13.5">
      <c r="E5" s="599"/>
    </row>
    <row r="6" ht="13.5">
      <c r="E6" s="599"/>
    </row>
    <row r="7" ht="13.5">
      <c r="E7" s="599"/>
    </row>
    <row r="8" ht="13.5">
      <c r="E8" s="599"/>
    </row>
    <row r="9" spans="1:13" ht="32.25">
      <c r="A9" s="727" t="s">
        <v>870</v>
      </c>
      <c r="B9" s="727"/>
      <c r="C9" s="727"/>
      <c r="D9" s="727"/>
      <c r="E9" s="727"/>
      <c r="F9" s="727"/>
      <c r="G9" s="727"/>
      <c r="H9" s="727"/>
      <c r="I9" s="727"/>
      <c r="J9" s="727"/>
      <c r="K9" s="727"/>
      <c r="L9" s="727"/>
      <c r="M9" s="727"/>
    </row>
    <row r="10" spans="1:13" ht="62.25" customHeight="1">
      <c r="A10" s="728" t="s">
        <v>871</v>
      </c>
      <c r="B10" s="728"/>
      <c r="C10" s="728"/>
      <c r="D10" s="728"/>
      <c r="E10" s="728"/>
      <c r="F10" s="728"/>
      <c r="G10" s="728"/>
      <c r="H10" s="728"/>
      <c r="I10" s="728"/>
      <c r="J10" s="728"/>
      <c r="K10" s="728"/>
      <c r="L10" s="728"/>
      <c r="M10" s="728"/>
    </row>
    <row r="11" ht="13.5">
      <c r="E11" s="599"/>
    </row>
    <row r="12" ht="13.5">
      <c r="E12" s="599"/>
    </row>
    <row r="13" ht="13.5">
      <c r="E13" s="599"/>
    </row>
    <row r="14" ht="63.75" customHeight="1">
      <c r="E14" s="599"/>
    </row>
    <row r="15" ht="13.5">
      <c r="E15" s="599"/>
    </row>
    <row r="16" spans="1:13" ht="18">
      <c r="A16" s="729" t="s">
        <v>872</v>
      </c>
      <c r="B16" s="729"/>
      <c r="C16" s="729"/>
      <c r="D16" s="729"/>
      <c r="E16" s="729"/>
      <c r="F16" s="729"/>
      <c r="G16" s="729"/>
      <c r="H16" s="729"/>
      <c r="I16" s="729"/>
      <c r="J16" s="729"/>
      <c r="K16" s="729"/>
      <c r="L16" s="729"/>
      <c r="M16" s="729"/>
    </row>
    <row r="24" spans="1:15" ht="13.5">
      <c r="A24" s="600"/>
      <c r="B24" s="600"/>
      <c r="C24" s="600"/>
      <c r="D24" s="600"/>
      <c r="E24" s="600"/>
      <c r="F24" s="600"/>
      <c r="G24" s="600"/>
      <c r="H24" s="600"/>
      <c r="I24" s="600"/>
      <c r="J24" s="600"/>
      <c r="K24" s="600"/>
      <c r="L24" s="600"/>
      <c r="M24" s="600"/>
      <c r="N24" s="600"/>
      <c r="O24" s="600"/>
    </row>
    <row r="25" spans="1:15" ht="17.25">
      <c r="A25" s="600"/>
      <c r="B25" s="600"/>
      <c r="C25" s="600"/>
      <c r="D25" s="600"/>
      <c r="E25" s="600"/>
      <c r="F25" s="600"/>
      <c r="G25" s="730" t="s">
        <v>873</v>
      </c>
      <c r="H25" s="730"/>
      <c r="I25" s="730"/>
      <c r="J25" s="600"/>
      <c r="K25" s="600"/>
      <c r="L25" s="600"/>
      <c r="M25" s="600"/>
      <c r="N25" s="600"/>
      <c r="O25" s="600"/>
    </row>
    <row r="26" spans="1:15" ht="13.5">
      <c r="A26" s="600"/>
      <c r="B26" s="600"/>
      <c r="C26" s="600"/>
      <c r="D26" s="600"/>
      <c r="E26" s="600"/>
      <c r="F26" s="600"/>
      <c r="G26" s="600"/>
      <c r="H26" s="600"/>
      <c r="I26" s="600"/>
      <c r="J26" s="600"/>
      <c r="K26" s="600"/>
      <c r="L26" s="600"/>
      <c r="M26" s="600"/>
      <c r="N26" s="600"/>
      <c r="O26" s="600"/>
    </row>
    <row r="27" spans="1:15" ht="14.25">
      <c r="A27" s="600"/>
      <c r="B27" s="601" t="s">
        <v>874</v>
      </c>
      <c r="C27" s="600"/>
      <c r="D27" s="600"/>
      <c r="E27" s="600"/>
      <c r="F27" s="600"/>
      <c r="G27" s="600"/>
      <c r="H27" s="600"/>
      <c r="I27" s="600"/>
      <c r="J27" s="600"/>
      <c r="K27" s="600"/>
      <c r="L27" s="600"/>
      <c r="M27" s="600"/>
      <c r="N27" s="600"/>
      <c r="O27" s="600"/>
    </row>
    <row r="28" spans="1:15" ht="13.5">
      <c r="A28" s="600"/>
      <c r="B28" s="600"/>
      <c r="C28" s="600"/>
      <c r="D28" s="600"/>
      <c r="E28" s="600"/>
      <c r="F28" s="600"/>
      <c r="G28" s="600"/>
      <c r="H28" s="600"/>
      <c r="I28" s="600"/>
      <c r="J28" s="600"/>
      <c r="K28" s="600"/>
      <c r="L28" s="600"/>
      <c r="M28" s="600"/>
      <c r="N28" s="600"/>
      <c r="O28" s="600"/>
    </row>
    <row r="29" spans="1:15" ht="13.5">
      <c r="A29" s="600"/>
      <c r="B29" s="600"/>
      <c r="C29" s="600" t="s">
        <v>895</v>
      </c>
      <c r="D29" s="600"/>
      <c r="E29" s="600"/>
      <c r="F29" s="600"/>
      <c r="G29" s="600"/>
      <c r="H29" s="600"/>
      <c r="I29" s="600"/>
      <c r="J29" s="600"/>
      <c r="K29" s="600"/>
      <c r="L29" s="600"/>
      <c r="M29" s="600"/>
      <c r="N29" s="600"/>
      <c r="O29" s="600"/>
    </row>
    <row r="30" spans="1:15" ht="13.5">
      <c r="A30" s="600"/>
      <c r="B30" s="600"/>
      <c r="C30" s="600"/>
      <c r="D30" s="600"/>
      <c r="E30" s="600"/>
      <c r="F30" s="600"/>
      <c r="G30" s="600"/>
      <c r="H30" s="600"/>
      <c r="I30" s="600"/>
      <c r="J30" s="600"/>
      <c r="K30" s="600"/>
      <c r="L30" s="600"/>
      <c r="M30" s="600"/>
      <c r="N30" s="600"/>
      <c r="O30" s="600"/>
    </row>
    <row r="31" spans="1:15" ht="13.5">
      <c r="A31" s="600"/>
      <c r="B31" s="600"/>
      <c r="C31" s="600" t="s">
        <v>875</v>
      </c>
      <c r="D31" s="600"/>
      <c r="E31" s="600"/>
      <c r="F31" s="600"/>
      <c r="G31" s="600"/>
      <c r="H31" s="600"/>
      <c r="I31" s="600"/>
      <c r="J31" s="600"/>
      <c r="K31" s="600"/>
      <c r="L31" s="600"/>
      <c r="M31" s="600"/>
      <c r="N31" s="600"/>
      <c r="O31" s="600"/>
    </row>
    <row r="32" spans="1:15" ht="13.5">
      <c r="A32" s="600"/>
      <c r="B32" s="600"/>
      <c r="C32" s="600"/>
      <c r="D32" s="600"/>
      <c r="E32" s="600"/>
      <c r="F32" s="600"/>
      <c r="G32" s="600"/>
      <c r="H32" s="600"/>
      <c r="I32" s="600"/>
      <c r="J32" s="600"/>
      <c r="K32" s="600"/>
      <c r="L32" s="600"/>
      <c r="M32" s="600"/>
      <c r="N32" s="600"/>
      <c r="O32" s="600"/>
    </row>
    <row r="33" spans="1:15" ht="13.5">
      <c r="A33" s="600"/>
      <c r="B33" s="600"/>
      <c r="C33" s="600" t="s">
        <v>876</v>
      </c>
      <c r="D33" s="600"/>
      <c r="E33" s="600"/>
      <c r="F33" s="600"/>
      <c r="G33" s="600"/>
      <c r="H33" s="600"/>
      <c r="I33" s="600"/>
      <c r="J33" s="600"/>
      <c r="K33" s="600"/>
      <c r="L33" s="600"/>
      <c r="M33" s="600"/>
      <c r="N33" s="600"/>
      <c r="O33" s="600"/>
    </row>
    <row r="34" spans="1:15" ht="13.5">
      <c r="A34" s="600"/>
      <c r="B34" s="600"/>
      <c r="C34" s="600"/>
      <c r="D34" s="600"/>
      <c r="E34" s="600"/>
      <c r="F34" s="600"/>
      <c r="G34" s="600"/>
      <c r="H34" s="600"/>
      <c r="I34" s="600"/>
      <c r="J34" s="600"/>
      <c r="K34" s="600"/>
      <c r="L34" s="600"/>
      <c r="M34" s="600"/>
      <c r="N34" s="600"/>
      <c r="O34" s="600"/>
    </row>
    <row r="35" spans="1:15" ht="14.25">
      <c r="A35" s="600"/>
      <c r="B35" s="601" t="s">
        <v>877</v>
      </c>
      <c r="C35" s="600"/>
      <c r="D35" s="600"/>
      <c r="E35" s="600"/>
      <c r="F35" s="600"/>
      <c r="G35" s="600"/>
      <c r="H35" s="600"/>
      <c r="I35" s="600"/>
      <c r="J35" s="600"/>
      <c r="K35" s="600"/>
      <c r="L35" s="600"/>
      <c r="M35" s="600"/>
      <c r="N35" s="600"/>
      <c r="O35" s="600"/>
    </row>
    <row r="36" spans="1:15" ht="13.5">
      <c r="A36" s="600"/>
      <c r="B36" s="600"/>
      <c r="C36" s="600"/>
      <c r="D36" s="600"/>
      <c r="E36" s="600"/>
      <c r="F36" s="600"/>
      <c r="G36" s="600"/>
      <c r="H36" s="600"/>
      <c r="I36" s="600"/>
      <c r="J36" s="600"/>
      <c r="K36" s="600"/>
      <c r="L36" s="600"/>
      <c r="M36" s="600"/>
      <c r="N36" s="600"/>
      <c r="O36" s="600"/>
    </row>
    <row r="37" spans="1:15" ht="13.5">
      <c r="A37" s="600"/>
      <c r="B37" s="600"/>
      <c r="C37" s="600" t="s">
        <v>878</v>
      </c>
      <c r="D37" s="600"/>
      <c r="E37" s="600"/>
      <c r="F37" s="600"/>
      <c r="G37" s="600"/>
      <c r="H37" s="600"/>
      <c r="I37" s="600"/>
      <c r="J37" s="600"/>
      <c r="K37" s="600"/>
      <c r="L37" s="600"/>
      <c r="M37" s="600"/>
      <c r="N37" s="600"/>
      <c r="O37" s="600"/>
    </row>
    <row r="38" spans="1:15" ht="13.5">
      <c r="A38" s="600"/>
      <c r="B38" s="600"/>
      <c r="C38" s="600"/>
      <c r="D38" s="600"/>
      <c r="E38" s="600"/>
      <c r="F38" s="600"/>
      <c r="G38" s="600"/>
      <c r="H38" s="600"/>
      <c r="I38" s="600"/>
      <c r="J38" s="600"/>
      <c r="K38" s="600"/>
      <c r="L38" s="600"/>
      <c r="M38" s="600"/>
      <c r="N38" s="600"/>
      <c r="O38" s="600"/>
    </row>
    <row r="39" spans="1:15" ht="13.5">
      <c r="A39" s="600"/>
      <c r="B39" s="600"/>
      <c r="C39" s="600" t="s">
        <v>879</v>
      </c>
      <c r="D39" s="600"/>
      <c r="E39" s="600"/>
      <c r="F39" s="600"/>
      <c r="G39" s="600"/>
      <c r="H39" s="600"/>
      <c r="I39" s="600"/>
      <c r="J39" s="600"/>
      <c r="K39" s="600"/>
      <c r="L39" s="600"/>
      <c r="M39" s="600"/>
      <c r="N39" s="600"/>
      <c r="O39" s="600"/>
    </row>
    <row r="40" spans="1:15" ht="13.5">
      <c r="A40" s="600"/>
      <c r="B40" s="600"/>
      <c r="C40" s="600"/>
      <c r="D40" s="600"/>
      <c r="E40" s="600"/>
      <c r="F40" s="600"/>
      <c r="G40" s="600"/>
      <c r="H40" s="600"/>
      <c r="I40" s="600"/>
      <c r="J40" s="600"/>
      <c r="K40" s="600"/>
      <c r="L40" s="600"/>
      <c r="M40" s="600"/>
      <c r="N40" s="600"/>
      <c r="O40" s="600"/>
    </row>
    <row r="41" spans="1:15" ht="13.5">
      <c r="A41" s="600"/>
      <c r="B41" s="600"/>
      <c r="C41" s="600" t="s">
        <v>880</v>
      </c>
      <c r="D41" s="600"/>
      <c r="E41" s="600"/>
      <c r="F41" s="600"/>
      <c r="G41" s="600"/>
      <c r="H41" s="600"/>
      <c r="I41" s="600"/>
      <c r="J41" s="600"/>
      <c r="K41" s="600"/>
      <c r="L41" s="600"/>
      <c r="M41" s="600"/>
      <c r="N41" s="600"/>
      <c r="O41" s="600"/>
    </row>
    <row r="42" spans="1:15" ht="13.5">
      <c r="A42" s="600"/>
      <c r="B42" s="600"/>
      <c r="C42" s="600"/>
      <c r="D42" s="600"/>
      <c r="E42" s="600"/>
      <c r="F42" s="600"/>
      <c r="G42" s="600"/>
      <c r="H42" s="600"/>
      <c r="I42" s="600"/>
      <c r="J42" s="600"/>
      <c r="K42" s="600"/>
      <c r="L42" s="600"/>
      <c r="M42" s="600"/>
      <c r="N42" s="600"/>
      <c r="O42" s="600"/>
    </row>
    <row r="43" spans="1:15" ht="13.5">
      <c r="A43" s="600"/>
      <c r="B43" s="600"/>
      <c r="C43" s="600" t="s">
        <v>881</v>
      </c>
      <c r="D43" s="600"/>
      <c r="E43" s="600"/>
      <c r="F43" s="600"/>
      <c r="G43" s="600"/>
      <c r="H43" s="600"/>
      <c r="I43" s="600"/>
      <c r="J43" s="600"/>
      <c r="K43" s="600"/>
      <c r="L43" s="600"/>
      <c r="M43" s="600"/>
      <c r="N43" s="600"/>
      <c r="O43" s="600"/>
    </row>
    <row r="44" spans="1:15" ht="13.5">
      <c r="A44" s="600"/>
      <c r="B44" s="600"/>
      <c r="C44" s="600"/>
      <c r="D44" s="600"/>
      <c r="E44" s="600"/>
      <c r="F44" s="600"/>
      <c r="G44" s="600"/>
      <c r="H44" s="600"/>
      <c r="I44" s="600"/>
      <c r="J44" s="600"/>
      <c r="K44" s="600"/>
      <c r="L44" s="600"/>
      <c r="M44" s="600"/>
      <c r="N44" s="600"/>
      <c r="O44" s="600"/>
    </row>
    <row r="45" spans="1:15" ht="13.5">
      <c r="A45" s="600"/>
      <c r="B45" s="600"/>
      <c r="C45" s="600" t="s">
        <v>882</v>
      </c>
      <c r="D45" s="600"/>
      <c r="E45" s="600"/>
      <c r="F45" s="600"/>
      <c r="G45" s="600"/>
      <c r="H45" s="600"/>
      <c r="I45" s="600"/>
      <c r="J45" s="600"/>
      <c r="K45" s="600"/>
      <c r="L45" s="600"/>
      <c r="M45" s="600"/>
      <c r="N45" s="600"/>
      <c r="O45" s="600"/>
    </row>
    <row r="46" spans="1:15" ht="13.5">
      <c r="A46" s="600"/>
      <c r="B46" s="600"/>
      <c r="C46" s="600"/>
      <c r="D46" s="600"/>
      <c r="E46" s="600"/>
      <c r="F46" s="600"/>
      <c r="G46" s="600"/>
      <c r="H46" s="600"/>
      <c r="I46" s="600"/>
      <c r="J46" s="600"/>
      <c r="K46" s="600"/>
      <c r="L46" s="600"/>
      <c r="M46" s="600"/>
      <c r="N46" s="600"/>
      <c r="O46" s="600"/>
    </row>
    <row r="47" spans="1:15" ht="13.5">
      <c r="A47" s="600"/>
      <c r="B47" s="600"/>
      <c r="C47" s="600" t="s">
        <v>883</v>
      </c>
      <c r="D47" s="600"/>
      <c r="E47" s="600"/>
      <c r="F47" s="600"/>
      <c r="G47" s="600"/>
      <c r="H47" s="600"/>
      <c r="I47" s="600"/>
      <c r="J47" s="600"/>
      <c r="K47" s="600"/>
      <c r="L47" s="600"/>
      <c r="M47" s="600"/>
      <c r="N47" s="600"/>
      <c r="O47" s="600"/>
    </row>
    <row r="48" spans="1:15" ht="13.5">
      <c r="A48" s="600"/>
      <c r="B48" s="600"/>
      <c r="C48" s="600"/>
      <c r="D48" s="600"/>
      <c r="E48" s="600"/>
      <c r="F48" s="600"/>
      <c r="G48" s="600"/>
      <c r="H48" s="600"/>
      <c r="I48" s="600"/>
      <c r="J48" s="600"/>
      <c r="K48" s="600"/>
      <c r="L48" s="600"/>
      <c r="M48" s="600"/>
      <c r="N48" s="600"/>
      <c r="O48" s="600"/>
    </row>
    <row r="49" spans="1:15" ht="14.25">
      <c r="A49" s="600"/>
      <c r="B49" s="601" t="s">
        <v>884</v>
      </c>
      <c r="C49" s="600"/>
      <c r="D49" s="600"/>
      <c r="E49" s="600"/>
      <c r="F49" s="600"/>
      <c r="G49" s="600"/>
      <c r="H49" s="600"/>
      <c r="I49" s="600"/>
      <c r="J49" s="600"/>
      <c r="K49" s="600"/>
      <c r="L49" s="600"/>
      <c r="M49" s="600"/>
      <c r="N49" s="600"/>
      <c r="O49" s="600"/>
    </row>
    <row r="50" spans="1:15" ht="13.5">
      <c r="A50" s="600"/>
      <c r="B50" s="600"/>
      <c r="C50" s="600"/>
      <c r="D50" s="600"/>
      <c r="E50" s="600"/>
      <c r="F50" s="600"/>
      <c r="G50" s="600"/>
      <c r="H50" s="600"/>
      <c r="I50" s="600"/>
      <c r="J50" s="600"/>
      <c r="K50" s="600"/>
      <c r="L50" s="600"/>
      <c r="M50" s="600"/>
      <c r="N50" s="600"/>
      <c r="O50" s="600"/>
    </row>
    <row r="51" spans="1:15" ht="13.5">
      <c r="A51" s="600"/>
      <c r="B51" s="600"/>
      <c r="C51" s="600" t="s">
        <v>885</v>
      </c>
      <c r="D51" s="600"/>
      <c r="E51" s="600"/>
      <c r="F51" s="600"/>
      <c r="G51" s="600"/>
      <c r="H51" s="600"/>
      <c r="I51" s="600"/>
      <c r="J51" s="600"/>
      <c r="K51" s="600"/>
      <c r="L51" s="600"/>
      <c r="M51" s="600"/>
      <c r="N51" s="600"/>
      <c r="O51" s="600"/>
    </row>
    <row r="52" spans="1:15" ht="13.5">
      <c r="A52" s="600"/>
      <c r="B52" s="600"/>
      <c r="C52" s="600"/>
      <c r="D52" s="600"/>
      <c r="E52" s="600"/>
      <c r="F52" s="600"/>
      <c r="G52" s="600"/>
      <c r="H52" s="600"/>
      <c r="I52" s="600"/>
      <c r="J52" s="600"/>
      <c r="K52" s="600"/>
      <c r="L52" s="600"/>
      <c r="M52" s="600"/>
      <c r="N52" s="600"/>
      <c r="O52" s="600"/>
    </row>
    <row r="53" spans="1:15" ht="13.5">
      <c r="A53" s="600"/>
      <c r="B53" s="600"/>
      <c r="C53" s="600" t="s">
        <v>886</v>
      </c>
      <c r="D53" s="600"/>
      <c r="E53" s="600"/>
      <c r="F53" s="600"/>
      <c r="G53" s="600"/>
      <c r="H53" s="600"/>
      <c r="I53" s="600"/>
      <c r="J53" s="600"/>
      <c r="K53" s="600"/>
      <c r="L53" s="600"/>
      <c r="M53" s="600"/>
      <c r="N53" s="600"/>
      <c r="O53" s="600"/>
    </row>
    <row r="54" spans="1:15" ht="13.5">
      <c r="A54" s="600"/>
      <c r="B54" s="600"/>
      <c r="C54" s="600"/>
      <c r="D54" s="600"/>
      <c r="E54" s="600"/>
      <c r="F54" s="600"/>
      <c r="G54" s="600"/>
      <c r="H54" s="600"/>
      <c r="I54" s="600"/>
      <c r="J54" s="600"/>
      <c r="K54" s="600"/>
      <c r="L54" s="600"/>
      <c r="M54" s="600"/>
      <c r="N54" s="600"/>
      <c r="O54" s="600"/>
    </row>
    <row r="55" spans="1:15" ht="13.5">
      <c r="A55" s="600"/>
      <c r="B55" s="600"/>
      <c r="C55" s="600" t="s">
        <v>887</v>
      </c>
      <c r="D55" s="600"/>
      <c r="E55" s="600"/>
      <c r="F55" s="600"/>
      <c r="G55" s="600"/>
      <c r="H55" s="600"/>
      <c r="I55" s="600"/>
      <c r="J55" s="600"/>
      <c r="K55" s="600"/>
      <c r="L55" s="600"/>
      <c r="M55" s="600"/>
      <c r="N55" s="600"/>
      <c r="O55" s="600"/>
    </row>
    <row r="56" spans="1:15" ht="13.5">
      <c r="A56" s="600"/>
      <c r="B56" s="600"/>
      <c r="C56" s="600"/>
      <c r="D56" s="600"/>
      <c r="E56" s="600"/>
      <c r="F56" s="600"/>
      <c r="G56" s="600"/>
      <c r="H56" s="600"/>
      <c r="I56" s="600"/>
      <c r="J56" s="600"/>
      <c r="K56" s="600"/>
      <c r="L56" s="600"/>
      <c r="M56" s="600"/>
      <c r="N56" s="600"/>
      <c r="O56" s="600"/>
    </row>
    <row r="57" spans="1:15" ht="14.25">
      <c r="A57" s="600"/>
      <c r="B57" s="601" t="s">
        <v>888</v>
      </c>
      <c r="C57" s="600"/>
      <c r="D57" s="600"/>
      <c r="E57" s="600"/>
      <c r="F57" s="600"/>
      <c r="G57" s="600"/>
      <c r="H57" s="600"/>
      <c r="I57" s="600"/>
      <c r="J57" s="600"/>
      <c r="K57" s="600"/>
      <c r="L57" s="600"/>
      <c r="M57" s="600"/>
      <c r="N57" s="600"/>
      <c r="O57" s="600"/>
    </row>
    <row r="58" spans="1:15" ht="13.5">
      <c r="A58" s="600"/>
      <c r="B58" s="600"/>
      <c r="C58" s="600"/>
      <c r="D58" s="600"/>
      <c r="E58" s="600"/>
      <c r="F58" s="600"/>
      <c r="G58" s="600"/>
      <c r="H58" s="600"/>
      <c r="I58" s="600"/>
      <c r="J58" s="600"/>
      <c r="K58" s="600"/>
      <c r="L58" s="600"/>
      <c r="M58" s="600"/>
      <c r="N58" s="600"/>
      <c r="O58" s="600"/>
    </row>
    <row r="59" spans="1:15" ht="13.5">
      <c r="A59" s="600"/>
      <c r="B59" s="600"/>
      <c r="C59" s="600" t="s">
        <v>894</v>
      </c>
      <c r="D59" s="600"/>
      <c r="E59" s="600"/>
      <c r="F59" s="600"/>
      <c r="G59" s="600"/>
      <c r="H59" s="600"/>
      <c r="I59" s="600"/>
      <c r="J59" s="600"/>
      <c r="K59" s="600"/>
      <c r="L59" s="600"/>
      <c r="M59" s="600"/>
      <c r="N59" s="600"/>
      <c r="O59" s="600"/>
    </row>
    <row r="60" spans="1:15" ht="13.5">
      <c r="A60" s="600"/>
      <c r="B60" s="600"/>
      <c r="C60" s="600"/>
      <c r="D60" s="600"/>
      <c r="E60" s="600"/>
      <c r="F60" s="600"/>
      <c r="G60" s="600"/>
      <c r="H60" s="600"/>
      <c r="I60" s="600"/>
      <c r="J60" s="600"/>
      <c r="K60" s="600"/>
      <c r="L60" s="600"/>
      <c r="M60" s="600"/>
      <c r="N60" s="600"/>
      <c r="O60" s="600"/>
    </row>
    <row r="61" spans="1:15" ht="13.5">
      <c r="A61" s="600"/>
      <c r="B61" s="600"/>
      <c r="C61" s="600" t="s">
        <v>889</v>
      </c>
      <c r="D61" s="600"/>
      <c r="E61" s="600"/>
      <c r="F61" s="600"/>
      <c r="G61" s="600"/>
      <c r="H61" s="600"/>
      <c r="I61" s="600"/>
      <c r="J61" s="600"/>
      <c r="K61" s="600"/>
      <c r="L61" s="600"/>
      <c r="M61" s="600"/>
      <c r="N61" s="600"/>
      <c r="O61" s="600"/>
    </row>
    <row r="62" spans="1:15" ht="13.5">
      <c r="A62" s="600"/>
      <c r="B62" s="600"/>
      <c r="C62" s="600"/>
      <c r="D62" s="600"/>
      <c r="E62" s="600"/>
      <c r="F62" s="600"/>
      <c r="G62" s="600"/>
      <c r="H62" s="600"/>
      <c r="I62" s="600"/>
      <c r="J62" s="600"/>
      <c r="K62" s="600"/>
      <c r="L62" s="600"/>
      <c r="M62" s="600"/>
      <c r="N62" s="600"/>
      <c r="O62" s="600"/>
    </row>
    <row r="63" spans="1:15" ht="13.5">
      <c r="A63" s="600"/>
      <c r="B63" s="600"/>
      <c r="C63" s="600" t="s">
        <v>890</v>
      </c>
      <c r="D63" s="600"/>
      <c r="E63" s="600"/>
      <c r="F63" s="600"/>
      <c r="G63" s="600"/>
      <c r="H63" s="600"/>
      <c r="I63" s="600"/>
      <c r="J63" s="600"/>
      <c r="K63" s="600"/>
      <c r="L63" s="600"/>
      <c r="M63" s="600"/>
      <c r="N63" s="600"/>
      <c r="O63" s="600"/>
    </row>
    <row r="64" spans="1:15" ht="13.5">
      <c r="A64" s="600"/>
      <c r="B64" s="600"/>
      <c r="C64" s="600"/>
      <c r="D64" s="600"/>
      <c r="E64" s="600"/>
      <c r="F64" s="600"/>
      <c r="G64" s="600"/>
      <c r="H64" s="600"/>
      <c r="I64" s="600"/>
      <c r="J64" s="600"/>
      <c r="K64" s="600"/>
      <c r="L64" s="600"/>
      <c r="M64" s="600"/>
      <c r="N64" s="600"/>
      <c r="O64" s="600"/>
    </row>
    <row r="65" spans="1:15" ht="14.25">
      <c r="A65" s="600"/>
      <c r="B65" s="600" t="s">
        <v>891</v>
      </c>
      <c r="C65" s="600"/>
      <c r="D65" s="600"/>
      <c r="E65" s="600"/>
      <c r="F65" s="600"/>
      <c r="G65" s="600"/>
      <c r="H65" s="600"/>
      <c r="I65" s="600"/>
      <c r="J65" s="600"/>
      <c r="K65" s="600"/>
      <c r="L65" s="600"/>
      <c r="M65" s="600"/>
      <c r="N65" s="600"/>
      <c r="O65" s="600"/>
    </row>
    <row r="66" spans="1:15" ht="13.5">
      <c r="A66" s="600"/>
      <c r="B66" s="600"/>
      <c r="C66" s="600"/>
      <c r="D66" s="600"/>
      <c r="E66" s="600"/>
      <c r="F66" s="600"/>
      <c r="G66" s="600"/>
      <c r="H66" s="600"/>
      <c r="I66" s="600"/>
      <c r="J66" s="600"/>
      <c r="K66" s="600"/>
      <c r="L66" s="600"/>
      <c r="M66" s="600"/>
      <c r="N66" s="600"/>
      <c r="O66" s="600"/>
    </row>
    <row r="67" spans="1:15" ht="13.5">
      <c r="A67" s="600"/>
      <c r="B67" s="600"/>
      <c r="C67" s="600"/>
      <c r="D67" s="600"/>
      <c r="E67" s="600"/>
      <c r="F67" s="600"/>
      <c r="G67" s="600"/>
      <c r="H67" s="600"/>
      <c r="I67" s="600"/>
      <c r="J67" s="600"/>
      <c r="K67" s="600"/>
      <c r="L67" s="600"/>
      <c r="M67" s="600"/>
      <c r="N67" s="600"/>
      <c r="O67" s="600"/>
    </row>
    <row r="68" spans="1:15" ht="13.5">
      <c r="A68" s="600"/>
      <c r="B68" s="600"/>
      <c r="C68" s="600"/>
      <c r="D68" s="600"/>
      <c r="E68" s="600"/>
      <c r="F68" s="600"/>
      <c r="G68" s="600"/>
      <c r="H68" s="600"/>
      <c r="I68" s="600"/>
      <c r="J68" s="600"/>
      <c r="K68" s="600"/>
      <c r="L68" s="600"/>
      <c r="M68" s="600"/>
      <c r="N68" s="600"/>
      <c r="O68" s="600"/>
    </row>
  </sheetData>
  <sheetProtection/>
  <mergeCells count="4">
    <mergeCell ref="A9:M9"/>
    <mergeCell ref="A10:M10"/>
    <mergeCell ref="A16:M16"/>
    <mergeCell ref="G25:I25"/>
  </mergeCells>
  <printOptions horizontalCentered="1" verticalCentered="1"/>
  <pageMargins left="0.7086614173228347" right="0.7086614173228347" top="0.7480314960629921" bottom="0.7480314960629921" header="0.31496062992125984" footer="0.31496062992125984"/>
  <pageSetup firstPageNumber="1" useFirstPageNumber="1" horizontalDpi="600" verticalDpi="600" orientation="landscape" paperSize="9" scale="91" r:id="rId1"/>
  <rowBreaks count="1" manualBreakCount="1">
    <brk id="22"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view="pageBreakPreview" zoomScale="98" zoomScaleSheetLayoutView="98" zoomScalePageLayoutView="0" workbookViewId="0" topLeftCell="A2">
      <selection activeCell="A5" sqref="A5:IV24"/>
    </sheetView>
  </sheetViews>
  <sheetFormatPr defaultColWidth="12.375" defaultRowHeight="13.5"/>
  <cols>
    <col min="1" max="1" width="8.125" style="387" customWidth="1"/>
    <col min="2" max="14" width="7.00390625" style="398" customWidth="1"/>
    <col min="15" max="15" width="7.625" style="398" customWidth="1"/>
    <col min="16" max="17" width="9.625" style="398" customWidth="1"/>
    <col min="18" max="16384" width="12.375" style="387" customWidth="1"/>
  </cols>
  <sheetData>
    <row r="1" spans="1:17" s="386" customFormat="1" ht="21">
      <c r="A1" s="384" t="s">
        <v>364</v>
      </c>
      <c r="B1" s="385"/>
      <c r="C1" s="385"/>
      <c r="D1" s="385"/>
      <c r="E1" s="385"/>
      <c r="F1" s="385"/>
      <c r="G1" s="385"/>
      <c r="H1" s="385"/>
      <c r="I1" s="385"/>
      <c r="J1" s="385"/>
      <c r="K1" s="385"/>
      <c r="L1" s="385"/>
      <c r="M1" s="385"/>
      <c r="N1" s="385"/>
      <c r="O1" s="385"/>
      <c r="P1" s="385"/>
      <c r="Q1" s="385"/>
    </row>
    <row r="2" spans="1:17" ht="14.25">
      <c r="A2" s="908" t="s">
        <v>344</v>
      </c>
      <c r="B2" s="911" t="s">
        <v>365</v>
      </c>
      <c r="C2" s="912"/>
      <c r="D2" s="912"/>
      <c r="E2" s="912"/>
      <c r="F2" s="912"/>
      <c r="G2" s="912"/>
      <c r="H2" s="912"/>
      <c r="I2" s="912"/>
      <c r="J2" s="912"/>
      <c r="K2" s="912"/>
      <c r="L2" s="912"/>
      <c r="M2" s="912"/>
      <c r="N2" s="912"/>
      <c r="O2" s="913"/>
      <c r="P2" s="914" t="s">
        <v>366</v>
      </c>
      <c r="Q2" s="914" t="s">
        <v>367</v>
      </c>
    </row>
    <row r="3" spans="1:17" ht="14.25">
      <c r="A3" s="909"/>
      <c r="B3" s="917" t="s">
        <v>368</v>
      </c>
      <c r="C3" s="917" t="s">
        <v>369</v>
      </c>
      <c r="D3" s="917" t="s">
        <v>370</v>
      </c>
      <c r="E3" s="917" t="s">
        <v>371</v>
      </c>
      <c r="F3" s="917" t="s">
        <v>372</v>
      </c>
      <c r="G3" s="917" t="s">
        <v>373</v>
      </c>
      <c r="H3" s="917" t="s">
        <v>374</v>
      </c>
      <c r="I3" s="917" t="s">
        <v>375</v>
      </c>
      <c r="J3" s="917" t="s">
        <v>376</v>
      </c>
      <c r="K3" s="917" t="s">
        <v>377</v>
      </c>
      <c r="L3" s="917" t="s">
        <v>378</v>
      </c>
      <c r="M3" s="917" t="s">
        <v>379</v>
      </c>
      <c r="N3" s="917" t="s">
        <v>322</v>
      </c>
      <c r="O3" s="918" t="s">
        <v>380</v>
      </c>
      <c r="P3" s="915"/>
      <c r="Q3" s="915"/>
    </row>
    <row r="4" spans="1:17" ht="14.25">
      <c r="A4" s="910"/>
      <c r="B4" s="916"/>
      <c r="C4" s="916"/>
      <c r="D4" s="916"/>
      <c r="E4" s="916"/>
      <c r="F4" s="916"/>
      <c r="G4" s="916"/>
      <c r="H4" s="916"/>
      <c r="I4" s="916"/>
      <c r="J4" s="916"/>
      <c r="K4" s="916"/>
      <c r="L4" s="916"/>
      <c r="M4" s="916"/>
      <c r="N4" s="916"/>
      <c r="O4" s="919"/>
      <c r="P4" s="916"/>
      <c r="Q4" s="916"/>
    </row>
    <row r="5" spans="1:17" ht="21" customHeight="1">
      <c r="A5" s="388" t="s">
        <v>327</v>
      </c>
      <c r="B5" s="389"/>
      <c r="C5" s="389"/>
      <c r="D5" s="389"/>
      <c r="E5" s="389"/>
      <c r="F5" s="389"/>
      <c r="G5" s="389"/>
      <c r="H5" s="389"/>
      <c r="I5" s="389"/>
      <c r="J5" s="389"/>
      <c r="K5" s="389"/>
      <c r="L5" s="389"/>
      <c r="M5" s="389"/>
      <c r="N5" s="389"/>
      <c r="O5" s="389"/>
      <c r="P5" s="389">
        <v>7578229</v>
      </c>
      <c r="Q5" s="389">
        <v>4886986</v>
      </c>
    </row>
    <row r="6" spans="1:17" ht="21" customHeight="1">
      <c r="A6" s="390" t="s">
        <v>328</v>
      </c>
      <c r="B6" s="391"/>
      <c r="C6" s="391"/>
      <c r="D6" s="391"/>
      <c r="E6" s="391"/>
      <c r="F6" s="391"/>
      <c r="G6" s="391"/>
      <c r="H6" s="391"/>
      <c r="I6" s="391"/>
      <c r="J6" s="391"/>
      <c r="K6" s="391"/>
      <c r="L6" s="391"/>
      <c r="M6" s="391"/>
      <c r="N6" s="391"/>
      <c r="O6" s="391"/>
      <c r="P6" s="391">
        <v>1652021</v>
      </c>
      <c r="Q6" s="391">
        <v>500616</v>
      </c>
    </row>
    <row r="7" spans="1:17" ht="21" customHeight="1">
      <c r="A7" s="390" t="s">
        <v>329</v>
      </c>
      <c r="B7" s="371">
        <v>5411</v>
      </c>
      <c r="C7" s="391">
        <v>0</v>
      </c>
      <c r="D7" s="391">
        <v>3606</v>
      </c>
      <c r="E7" s="391">
        <v>726</v>
      </c>
      <c r="F7" s="391">
        <v>340</v>
      </c>
      <c r="G7" s="391">
        <v>776</v>
      </c>
      <c r="H7" s="391">
        <v>983</v>
      </c>
      <c r="I7" s="391">
        <v>627</v>
      </c>
      <c r="J7" s="391">
        <v>456</v>
      </c>
      <c r="K7" s="391">
        <v>0</v>
      </c>
      <c r="L7" s="391">
        <v>5</v>
      </c>
      <c r="M7" s="391">
        <v>0</v>
      </c>
      <c r="N7" s="391">
        <v>0</v>
      </c>
      <c r="O7" s="391">
        <v>12930</v>
      </c>
      <c r="P7" s="391">
        <v>2119997</v>
      </c>
      <c r="Q7" s="391">
        <v>761786</v>
      </c>
    </row>
    <row r="8" spans="1:17" ht="21" customHeight="1">
      <c r="A8" s="390" t="s">
        <v>330</v>
      </c>
      <c r="B8" s="391"/>
      <c r="C8" s="391"/>
      <c r="D8" s="391"/>
      <c r="E8" s="391"/>
      <c r="F8" s="391"/>
      <c r="G8" s="391"/>
      <c r="H8" s="391"/>
      <c r="I8" s="391"/>
      <c r="J8" s="391"/>
      <c r="K8" s="391"/>
      <c r="L8" s="391"/>
      <c r="M8" s="391"/>
      <c r="N8" s="391"/>
      <c r="O8" s="391"/>
      <c r="P8" s="391">
        <v>579131</v>
      </c>
      <c r="Q8" s="391">
        <v>456284</v>
      </c>
    </row>
    <row r="9" spans="1:17" ht="21" customHeight="1">
      <c r="A9" s="390" t="s">
        <v>331</v>
      </c>
      <c r="B9" s="391"/>
      <c r="C9" s="391"/>
      <c r="D9" s="391"/>
      <c r="E9" s="391"/>
      <c r="F9" s="391"/>
      <c r="G9" s="391"/>
      <c r="H9" s="391"/>
      <c r="I9" s="391"/>
      <c r="J9" s="391"/>
      <c r="K9" s="391"/>
      <c r="L9" s="391"/>
      <c r="M9" s="391"/>
      <c r="N9" s="391"/>
      <c r="O9" s="391"/>
      <c r="P9" s="391">
        <v>418774</v>
      </c>
      <c r="Q9" s="391">
        <v>271421</v>
      </c>
    </row>
    <row r="10" spans="1:17" ht="21" customHeight="1">
      <c r="A10" s="390" t="s">
        <v>332</v>
      </c>
      <c r="B10" s="371">
        <v>1809</v>
      </c>
      <c r="C10" s="391">
        <v>0</v>
      </c>
      <c r="D10" s="391">
        <v>3191</v>
      </c>
      <c r="E10" s="391">
        <v>1011</v>
      </c>
      <c r="F10" s="391">
        <v>21</v>
      </c>
      <c r="G10" s="391">
        <v>1042</v>
      </c>
      <c r="H10" s="391">
        <v>1215</v>
      </c>
      <c r="I10" s="391">
        <v>1799</v>
      </c>
      <c r="J10" s="391">
        <v>907</v>
      </c>
      <c r="K10" s="391">
        <v>0</v>
      </c>
      <c r="L10" s="391">
        <v>0</v>
      </c>
      <c r="M10" s="391">
        <v>0</v>
      </c>
      <c r="N10" s="391">
        <v>0</v>
      </c>
      <c r="O10" s="391">
        <v>10995</v>
      </c>
      <c r="P10" s="391">
        <v>2163782</v>
      </c>
      <c r="Q10" s="391">
        <v>579045</v>
      </c>
    </row>
    <row r="11" spans="1:17" ht="21" customHeight="1">
      <c r="A11" s="390" t="s">
        <v>108</v>
      </c>
      <c r="B11" s="371">
        <v>1481</v>
      </c>
      <c r="C11" s="391">
        <v>0</v>
      </c>
      <c r="D11" s="391">
        <v>263</v>
      </c>
      <c r="E11" s="391">
        <v>63</v>
      </c>
      <c r="F11" s="391">
        <v>53</v>
      </c>
      <c r="G11" s="391">
        <v>91</v>
      </c>
      <c r="H11" s="391">
        <v>124</v>
      </c>
      <c r="I11" s="391">
        <v>204</v>
      </c>
      <c r="J11" s="391">
        <v>33</v>
      </c>
      <c r="K11" s="391">
        <v>0</v>
      </c>
      <c r="L11" s="391">
        <v>0</v>
      </c>
      <c r="M11" s="391">
        <v>0</v>
      </c>
      <c r="N11" s="391">
        <v>0</v>
      </c>
      <c r="O11" s="391">
        <v>2312</v>
      </c>
      <c r="P11" s="391">
        <v>486513</v>
      </c>
      <c r="Q11" s="391">
        <v>39835</v>
      </c>
    </row>
    <row r="12" spans="1:17" ht="21" customHeight="1">
      <c r="A12" s="390" t="s">
        <v>334</v>
      </c>
      <c r="B12" s="371">
        <v>1271</v>
      </c>
      <c r="C12" s="391">
        <v>0</v>
      </c>
      <c r="D12" s="391">
        <v>1567</v>
      </c>
      <c r="E12" s="391">
        <v>97</v>
      </c>
      <c r="F12" s="391">
        <v>44</v>
      </c>
      <c r="G12" s="391">
        <v>133</v>
      </c>
      <c r="H12" s="391">
        <v>139</v>
      </c>
      <c r="I12" s="391">
        <v>149</v>
      </c>
      <c r="J12" s="391">
        <v>74</v>
      </c>
      <c r="K12" s="391">
        <v>0</v>
      </c>
      <c r="L12" s="391">
        <v>0</v>
      </c>
      <c r="M12" s="391">
        <v>0</v>
      </c>
      <c r="N12" s="391">
        <v>0</v>
      </c>
      <c r="O12" s="391">
        <v>3474</v>
      </c>
      <c r="P12" s="392">
        <v>584065</v>
      </c>
      <c r="Q12" s="392">
        <v>398378</v>
      </c>
    </row>
    <row r="13" spans="1:17" ht="21" customHeight="1">
      <c r="A13" s="390" t="s">
        <v>110</v>
      </c>
      <c r="B13" s="391"/>
      <c r="C13" s="391"/>
      <c r="D13" s="391"/>
      <c r="E13" s="391"/>
      <c r="F13" s="391"/>
      <c r="G13" s="391"/>
      <c r="H13" s="391"/>
      <c r="I13" s="391"/>
      <c r="J13" s="391"/>
      <c r="K13" s="391"/>
      <c r="L13" s="391"/>
      <c r="M13" s="391"/>
      <c r="N13" s="391"/>
      <c r="O13" s="391"/>
      <c r="P13" s="393">
        <v>1060982</v>
      </c>
      <c r="Q13" s="393">
        <v>818335</v>
      </c>
    </row>
    <row r="14" spans="1:17" ht="21" customHeight="1">
      <c r="A14" s="390" t="s">
        <v>111</v>
      </c>
      <c r="B14" s="371">
        <v>1393</v>
      </c>
      <c r="C14" s="391">
        <v>0</v>
      </c>
      <c r="D14" s="391">
        <v>2792</v>
      </c>
      <c r="E14" s="391">
        <v>200</v>
      </c>
      <c r="F14" s="391">
        <v>102</v>
      </c>
      <c r="G14" s="391">
        <v>257</v>
      </c>
      <c r="H14" s="391">
        <v>515</v>
      </c>
      <c r="I14" s="391">
        <v>904</v>
      </c>
      <c r="J14" s="391">
        <v>271</v>
      </c>
      <c r="K14" s="391">
        <v>0</v>
      </c>
      <c r="L14" s="391">
        <v>0</v>
      </c>
      <c r="M14" s="391">
        <v>0</v>
      </c>
      <c r="N14" s="391">
        <v>0</v>
      </c>
      <c r="O14" s="391">
        <v>6434</v>
      </c>
      <c r="P14" s="391">
        <v>764055</v>
      </c>
      <c r="Q14" s="391">
        <v>246775</v>
      </c>
    </row>
    <row r="15" spans="1:17" ht="21" customHeight="1">
      <c r="A15" s="390" t="s">
        <v>335</v>
      </c>
      <c r="B15" s="391"/>
      <c r="C15" s="391"/>
      <c r="D15" s="391"/>
      <c r="E15" s="391"/>
      <c r="F15" s="391"/>
      <c r="G15" s="391"/>
      <c r="H15" s="391"/>
      <c r="I15" s="391"/>
      <c r="J15" s="391"/>
      <c r="K15" s="391"/>
      <c r="L15" s="391"/>
      <c r="M15" s="391"/>
      <c r="N15" s="391"/>
      <c r="O15" s="391"/>
      <c r="P15" s="391">
        <v>654056</v>
      </c>
      <c r="Q15" s="391">
        <v>365556</v>
      </c>
    </row>
    <row r="16" spans="1:17" ht="21" customHeight="1">
      <c r="A16" s="390" t="s">
        <v>363</v>
      </c>
      <c r="B16" s="391"/>
      <c r="C16" s="391"/>
      <c r="D16" s="391"/>
      <c r="E16" s="391"/>
      <c r="F16" s="391"/>
      <c r="G16" s="391"/>
      <c r="H16" s="391"/>
      <c r="I16" s="391"/>
      <c r="J16" s="391"/>
      <c r="K16" s="391"/>
      <c r="L16" s="391"/>
      <c r="M16" s="391"/>
      <c r="N16" s="391"/>
      <c r="O16" s="391"/>
      <c r="P16" s="391"/>
      <c r="Q16" s="391"/>
    </row>
    <row r="17" spans="1:17" ht="21" customHeight="1">
      <c r="A17" s="390" t="s">
        <v>337</v>
      </c>
      <c r="B17" s="371">
        <v>2822</v>
      </c>
      <c r="C17" s="391">
        <v>0</v>
      </c>
      <c r="D17" s="391">
        <v>138</v>
      </c>
      <c r="E17" s="391">
        <v>73</v>
      </c>
      <c r="F17" s="391">
        <v>137</v>
      </c>
      <c r="G17" s="391">
        <v>220</v>
      </c>
      <c r="H17" s="391">
        <v>140</v>
      </c>
      <c r="I17" s="391">
        <v>56</v>
      </c>
      <c r="J17" s="391">
        <v>14</v>
      </c>
      <c r="K17" s="391">
        <v>0</v>
      </c>
      <c r="L17" s="391">
        <v>0</v>
      </c>
      <c r="M17" s="391">
        <v>0</v>
      </c>
      <c r="N17" s="391">
        <v>0</v>
      </c>
      <c r="O17" s="391">
        <v>3600</v>
      </c>
      <c r="P17" s="391">
        <v>603818</v>
      </c>
      <c r="Q17" s="391">
        <v>186907</v>
      </c>
    </row>
    <row r="18" spans="1:17" ht="21" customHeight="1">
      <c r="A18" s="390" t="s">
        <v>338</v>
      </c>
      <c r="B18" s="371">
        <v>431</v>
      </c>
      <c r="C18" s="391">
        <v>0</v>
      </c>
      <c r="D18" s="391">
        <v>1451</v>
      </c>
      <c r="E18" s="391">
        <v>331</v>
      </c>
      <c r="F18" s="391">
        <v>157</v>
      </c>
      <c r="G18" s="391">
        <v>96</v>
      </c>
      <c r="H18" s="391">
        <v>88</v>
      </c>
      <c r="I18" s="391">
        <v>77</v>
      </c>
      <c r="J18" s="391">
        <v>0</v>
      </c>
      <c r="K18" s="391">
        <v>301</v>
      </c>
      <c r="L18" s="391">
        <v>0</v>
      </c>
      <c r="M18" s="391">
        <v>0</v>
      </c>
      <c r="N18" s="391">
        <v>0</v>
      </c>
      <c r="O18" s="391">
        <v>2932</v>
      </c>
      <c r="P18" s="391">
        <v>442989</v>
      </c>
      <c r="Q18" s="391">
        <v>69179</v>
      </c>
    </row>
    <row r="19" spans="1:17" ht="21" customHeight="1">
      <c r="A19" s="390" t="s">
        <v>339</v>
      </c>
      <c r="B19" s="371"/>
      <c r="C19" s="391"/>
      <c r="D19" s="391"/>
      <c r="E19" s="391"/>
      <c r="F19" s="391"/>
      <c r="G19" s="391"/>
      <c r="H19" s="391"/>
      <c r="I19" s="391"/>
      <c r="J19" s="391"/>
      <c r="K19" s="391"/>
      <c r="L19" s="391"/>
      <c r="M19" s="391"/>
      <c r="N19" s="391"/>
      <c r="O19" s="391"/>
      <c r="P19" s="391">
        <v>449290</v>
      </c>
      <c r="Q19" s="391">
        <v>502920</v>
      </c>
    </row>
    <row r="20" spans="1:17" ht="21" customHeight="1">
      <c r="A20" s="390" t="s">
        <v>340</v>
      </c>
      <c r="B20" s="391"/>
      <c r="C20" s="391"/>
      <c r="D20" s="391"/>
      <c r="E20" s="391"/>
      <c r="F20" s="391"/>
      <c r="G20" s="391"/>
      <c r="H20" s="391"/>
      <c r="I20" s="391"/>
      <c r="J20" s="391"/>
      <c r="K20" s="391"/>
      <c r="L20" s="391"/>
      <c r="M20" s="391"/>
      <c r="N20" s="391"/>
      <c r="O20" s="391"/>
      <c r="P20" s="391">
        <v>243388</v>
      </c>
      <c r="Q20" s="391">
        <v>55843</v>
      </c>
    </row>
    <row r="21" spans="1:17" ht="21" customHeight="1">
      <c r="A21" s="390" t="s">
        <v>119</v>
      </c>
      <c r="B21" s="391"/>
      <c r="C21" s="391"/>
      <c r="D21" s="391"/>
      <c r="E21" s="391"/>
      <c r="F21" s="391"/>
      <c r="G21" s="391"/>
      <c r="H21" s="391"/>
      <c r="I21" s="391"/>
      <c r="J21" s="391"/>
      <c r="K21" s="391"/>
      <c r="L21" s="391"/>
      <c r="M21" s="391"/>
      <c r="N21" s="391"/>
      <c r="O21" s="391"/>
      <c r="P21" s="391">
        <v>277439</v>
      </c>
      <c r="Q21" s="391">
        <v>290282</v>
      </c>
    </row>
    <row r="22" spans="1:17" ht="21" customHeight="1">
      <c r="A22" s="390" t="s">
        <v>341</v>
      </c>
      <c r="B22" s="371"/>
      <c r="C22" s="391"/>
      <c r="D22" s="391"/>
      <c r="E22" s="391"/>
      <c r="F22" s="391"/>
      <c r="G22" s="391"/>
      <c r="H22" s="391"/>
      <c r="I22" s="391"/>
      <c r="J22" s="391"/>
      <c r="K22" s="391"/>
      <c r="L22" s="391"/>
      <c r="M22" s="391"/>
      <c r="N22" s="391"/>
      <c r="O22" s="391"/>
      <c r="P22" s="391">
        <v>221429</v>
      </c>
      <c r="Q22" s="391">
        <v>294727</v>
      </c>
    </row>
    <row r="23" spans="1:17" ht="21" customHeight="1" thickBot="1">
      <c r="A23" s="394" t="s">
        <v>342</v>
      </c>
      <c r="B23" s="395"/>
      <c r="C23" s="395"/>
      <c r="D23" s="395"/>
      <c r="E23" s="395"/>
      <c r="F23" s="395"/>
      <c r="G23" s="395"/>
      <c r="H23" s="395"/>
      <c r="I23" s="395"/>
      <c r="J23" s="395"/>
      <c r="K23" s="395"/>
      <c r="L23" s="395"/>
      <c r="M23" s="395"/>
      <c r="N23" s="395"/>
      <c r="O23" s="395"/>
      <c r="P23" s="395">
        <v>456303</v>
      </c>
      <c r="Q23" s="395">
        <v>818000</v>
      </c>
    </row>
    <row r="24" spans="1:17" ht="21" customHeight="1">
      <c r="A24" s="396" t="s">
        <v>124</v>
      </c>
      <c r="B24" s="393">
        <f>SUM(B5:B23)</f>
        <v>14618</v>
      </c>
      <c r="C24" s="393">
        <f aca="true" t="shared" si="0" ref="C24:Q24">SUM(C5:C23)</f>
        <v>0</v>
      </c>
      <c r="D24" s="393">
        <f t="shared" si="0"/>
        <v>13008</v>
      </c>
      <c r="E24" s="393">
        <f t="shared" si="0"/>
        <v>2501</v>
      </c>
      <c r="F24" s="393">
        <f t="shared" si="0"/>
        <v>854</v>
      </c>
      <c r="G24" s="393">
        <f t="shared" si="0"/>
        <v>2615</v>
      </c>
      <c r="H24" s="393">
        <f t="shared" si="0"/>
        <v>3204</v>
      </c>
      <c r="I24" s="393">
        <f t="shared" si="0"/>
        <v>3816</v>
      </c>
      <c r="J24" s="393">
        <f t="shared" si="0"/>
        <v>1755</v>
      </c>
      <c r="K24" s="393">
        <f t="shared" si="0"/>
        <v>301</v>
      </c>
      <c r="L24" s="393">
        <f t="shared" si="0"/>
        <v>5</v>
      </c>
      <c r="M24" s="393">
        <f t="shared" si="0"/>
        <v>0</v>
      </c>
      <c r="N24" s="393">
        <f t="shared" si="0"/>
        <v>0</v>
      </c>
      <c r="O24" s="393">
        <f t="shared" si="0"/>
        <v>42677</v>
      </c>
      <c r="P24" s="393">
        <f t="shared" si="0"/>
        <v>20756261</v>
      </c>
      <c r="Q24" s="393">
        <f t="shared" si="0"/>
        <v>11542875</v>
      </c>
    </row>
    <row r="25" spans="2:17" ht="14.25">
      <c r="B25" s="397"/>
      <c r="C25" s="397"/>
      <c r="D25" s="397"/>
      <c r="E25" s="397"/>
      <c r="F25" s="397"/>
      <c r="G25" s="397"/>
      <c r="H25" s="397"/>
      <c r="I25" s="397"/>
      <c r="J25" s="397"/>
      <c r="K25" s="397"/>
      <c r="L25" s="397"/>
      <c r="M25" s="397"/>
      <c r="N25" s="397"/>
      <c r="O25" s="397"/>
      <c r="P25" s="397"/>
      <c r="Q25" s="397"/>
    </row>
    <row r="26" spans="2:17" ht="14.25">
      <c r="B26" s="397"/>
      <c r="C26" s="397"/>
      <c r="D26" s="397"/>
      <c r="E26" s="397"/>
      <c r="F26" s="397"/>
      <c r="G26" s="397"/>
      <c r="H26" s="397"/>
      <c r="I26" s="397"/>
      <c r="J26" s="397"/>
      <c r="K26" s="397"/>
      <c r="L26" s="397"/>
      <c r="M26" s="397"/>
      <c r="N26" s="397"/>
      <c r="O26" s="397"/>
      <c r="P26" s="397"/>
      <c r="Q26" s="397"/>
    </row>
    <row r="27" spans="2:17" ht="14.25">
      <c r="B27" s="397"/>
      <c r="C27" s="397"/>
      <c r="D27" s="397"/>
      <c r="E27" s="397"/>
      <c r="F27" s="397"/>
      <c r="G27" s="397"/>
      <c r="H27" s="397"/>
      <c r="I27" s="397"/>
      <c r="J27" s="397"/>
      <c r="K27" s="397"/>
      <c r="L27" s="397"/>
      <c r="M27" s="397"/>
      <c r="N27" s="397"/>
      <c r="O27" s="397"/>
      <c r="P27" s="397"/>
      <c r="Q27" s="397"/>
    </row>
  </sheetData>
  <sheetProtection/>
  <mergeCells count="18">
    <mergeCell ref="N3:N4"/>
    <mergeCell ref="O3:O4"/>
    <mergeCell ref="H3:H4"/>
    <mergeCell ref="I3:I4"/>
    <mergeCell ref="J3:J4"/>
    <mergeCell ref="K3:K4"/>
    <mergeCell ref="L3:L4"/>
    <mergeCell ref="M3:M4"/>
    <mergeCell ref="A2:A4"/>
    <mergeCell ref="B2:O2"/>
    <mergeCell ref="P2:P4"/>
    <mergeCell ref="Q2:Q4"/>
    <mergeCell ref="B3:B4"/>
    <mergeCell ref="C3:C4"/>
    <mergeCell ref="D3:D4"/>
    <mergeCell ref="E3:E4"/>
    <mergeCell ref="F3:F4"/>
    <mergeCell ref="G3:G4"/>
  </mergeCells>
  <conditionalFormatting sqref="O5:O9 O13 O20:O21 O23 O15:O16">
    <cfRule type="cellIs" priority="10" dxfId="16" operator="notEqual" stopIfTrue="1">
      <formula>SUM(B5:N5)</formula>
    </cfRule>
  </conditionalFormatting>
  <conditionalFormatting sqref="O5">
    <cfRule type="cellIs" priority="9" dxfId="16" operator="notEqual" stopIfTrue="1">
      <formula>SUM(B5:N5)</formula>
    </cfRule>
  </conditionalFormatting>
  <conditionalFormatting sqref="O10">
    <cfRule type="cellIs" priority="8" dxfId="16" operator="notEqual" stopIfTrue="1">
      <formula>SUM(B10:N10)</formula>
    </cfRule>
  </conditionalFormatting>
  <conditionalFormatting sqref="O11">
    <cfRule type="cellIs" priority="7" dxfId="16" operator="notEqual" stopIfTrue="1">
      <formula>SUM(B11:N11)</formula>
    </cfRule>
  </conditionalFormatting>
  <conditionalFormatting sqref="O12">
    <cfRule type="cellIs" priority="6" dxfId="16" operator="notEqual" stopIfTrue="1">
      <formula>SUM(B12:N12)</formula>
    </cfRule>
  </conditionalFormatting>
  <conditionalFormatting sqref="O14">
    <cfRule type="cellIs" priority="5" dxfId="16" operator="notEqual" stopIfTrue="1">
      <formula>SUM(B14:N14)</formula>
    </cfRule>
  </conditionalFormatting>
  <conditionalFormatting sqref="O17">
    <cfRule type="cellIs" priority="4" dxfId="16" operator="notEqual" stopIfTrue="1">
      <formula>SUM(B17:N17)</formula>
    </cfRule>
  </conditionalFormatting>
  <conditionalFormatting sqref="O18">
    <cfRule type="cellIs" priority="3" dxfId="16" operator="notEqual" stopIfTrue="1">
      <formula>SUM(B18:N18)</formula>
    </cfRule>
  </conditionalFormatting>
  <conditionalFormatting sqref="O19">
    <cfRule type="cellIs" priority="2" dxfId="16" operator="notEqual" stopIfTrue="1">
      <formula>SUM(B19:N19)</formula>
    </cfRule>
  </conditionalFormatting>
  <conditionalFormatting sqref="O22">
    <cfRule type="cellIs" priority="1" dxfId="16" operator="notEqual" stopIfTrue="1">
      <formula>SUM(B22:N22)</formula>
    </cfRule>
  </conditionalFormatting>
  <printOptions/>
  <pageMargins left="0.5905511811023623" right="0.5905511811023623" top="0.7874015748031497" bottom="0.3937007874015748" header="0" footer="0.1968503937007874"/>
  <pageSetup fitToHeight="1" fitToWidth="1" horizontalDpi="600" verticalDpi="600" orientation="landscape" paperSize="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34"/>
  <sheetViews>
    <sheetView view="pageBreakPreview" zoomScale="98" zoomScaleSheetLayoutView="98" zoomScalePageLayoutView="0" workbookViewId="0" topLeftCell="A13">
      <selection activeCell="R13" sqref="R13"/>
    </sheetView>
  </sheetViews>
  <sheetFormatPr defaultColWidth="9.00390625" defaultRowHeight="13.5"/>
  <cols>
    <col min="1" max="1" width="10.625" style="403" customWidth="1"/>
    <col min="2" max="2" width="13.375" style="403" customWidth="1"/>
    <col min="3" max="3" width="3.375" style="403" customWidth="1"/>
    <col min="4" max="4" width="4.50390625" style="403" customWidth="1"/>
    <col min="5" max="6" width="3.125" style="403" customWidth="1"/>
    <col min="7" max="7" width="6.375" style="403" hidden="1" customWidth="1"/>
    <col min="8" max="8" width="7.625" style="403" customWidth="1"/>
    <col min="9" max="9" width="3.00390625" style="403" customWidth="1"/>
    <col min="10" max="10" width="6.50390625" style="403" bestFit="1" customWidth="1"/>
    <col min="11" max="12" width="4.625" style="403" customWidth="1"/>
    <col min="13" max="14" width="7.375" style="403" bestFit="1" customWidth="1"/>
    <col min="15" max="15" width="5.125" style="403" customWidth="1"/>
    <col min="16" max="16" width="6.75390625" style="403" customWidth="1"/>
    <col min="17" max="17" width="9.125" style="403" bestFit="1" customWidth="1"/>
    <col min="18" max="18" width="8.875" style="403" bestFit="1" customWidth="1"/>
    <col min="19" max="19" width="6.625" style="403" customWidth="1"/>
    <col min="20" max="20" width="9.125" style="403" bestFit="1" customWidth="1"/>
    <col min="21" max="21" width="6.375" style="403" customWidth="1"/>
    <col min="22" max="22" width="9.125" style="403" bestFit="1" customWidth="1"/>
    <col min="23" max="23" width="6.625" style="403" customWidth="1"/>
    <col min="24" max="24" width="6.75390625" style="403" customWidth="1"/>
    <col min="25" max="25" width="4.375" style="403" customWidth="1"/>
    <col min="26" max="16384" width="9.00390625" style="403" customWidth="1"/>
  </cols>
  <sheetData>
    <row r="1" spans="1:26" s="401" customFormat="1" ht="21">
      <c r="A1" s="399" t="s">
        <v>381</v>
      </c>
      <c r="B1" s="400"/>
      <c r="C1" s="400"/>
      <c r="D1" s="400"/>
      <c r="E1" s="400"/>
      <c r="F1" s="400"/>
      <c r="G1" s="400"/>
      <c r="H1" s="400"/>
      <c r="I1" s="400"/>
      <c r="J1" s="400"/>
      <c r="K1" s="400"/>
      <c r="L1" s="400"/>
      <c r="M1" s="400"/>
      <c r="N1" s="400"/>
      <c r="O1" s="400"/>
      <c r="P1" s="400"/>
      <c r="Q1" s="400"/>
      <c r="R1" s="400"/>
      <c r="S1" s="400"/>
      <c r="T1" s="400"/>
      <c r="U1" s="400"/>
      <c r="V1" s="400"/>
      <c r="W1" s="400"/>
      <c r="X1" s="400"/>
      <c r="Y1" s="400"/>
      <c r="Z1" s="400"/>
    </row>
    <row r="2" spans="1:26" ht="14.25">
      <c r="A2" s="926" t="s">
        <v>382</v>
      </c>
      <c r="B2" s="929" t="s">
        <v>383</v>
      </c>
      <c r="C2" s="930"/>
      <c r="D2" s="931"/>
      <c r="E2" s="932" t="s">
        <v>384</v>
      </c>
      <c r="F2" s="933"/>
      <c r="G2" s="933"/>
      <c r="H2" s="933"/>
      <c r="I2" s="933"/>
      <c r="J2" s="934"/>
      <c r="K2" s="935" t="s">
        <v>385</v>
      </c>
      <c r="L2" s="933"/>
      <c r="M2" s="933"/>
      <c r="N2" s="933"/>
      <c r="O2" s="934"/>
      <c r="P2" s="936" t="s">
        <v>386</v>
      </c>
      <c r="Q2" s="924" t="s">
        <v>387</v>
      </c>
      <c r="R2" s="924" t="s">
        <v>388</v>
      </c>
      <c r="S2" s="924" t="s">
        <v>389</v>
      </c>
      <c r="T2" s="924" t="s">
        <v>390</v>
      </c>
      <c r="U2" s="924" t="s">
        <v>391</v>
      </c>
      <c r="V2" s="924" t="s">
        <v>392</v>
      </c>
      <c r="W2" s="924" t="s">
        <v>393</v>
      </c>
      <c r="X2" s="924" t="s">
        <v>394</v>
      </c>
      <c r="Y2" s="922" t="s">
        <v>395</v>
      </c>
      <c r="Z2" s="402"/>
    </row>
    <row r="3" spans="1:26" ht="45">
      <c r="A3" s="927"/>
      <c r="B3" s="925" t="s">
        <v>396</v>
      </c>
      <c r="C3" s="920" t="s">
        <v>397</v>
      </c>
      <c r="D3" s="925" t="s">
        <v>398</v>
      </c>
      <c r="E3" s="920" t="s">
        <v>399</v>
      </c>
      <c r="F3" s="404" t="s">
        <v>400</v>
      </c>
      <c r="G3" s="404"/>
      <c r="H3" s="925" t="s">
        <v>401</v>
      </c>
      <c r="I3" s="404" t="s">
        <v>402</v>
      </c>
      <c r="J3" s="405" t="s">
        <v>403</v>
      </c>
      <c r="K3" s="938" t="s">
        <v>404</v>
      </c>
      <c r="L3" s="940" t="s">
        <v>405</v>
      </c>
      <c r="M3" s="404" t="s">
        <v>406</v>
      </c>
      <c r="N3" s="405" t="s">
        <v>407</v>
      </c>
      <c r="O3" s="406" t="s">
        <v>408</v>
      </c>
      <c r="P3" s="937"/>
      <c r="Q3" s="925"/>
      <c r="R3" s="925"/>
      <c r="S3" s="925"/>
      <c r="T3" s="925"/>
      <c r="U3" s="925"/>
      <c r="V3" s="925"/>
      <c r="W3" s="925"/>
      <c r="X3" s="925"/>
      <c r="Y3" s="923"/>
      <c r="Z3" s="402"/>
    </row>
    <row r="4" spans="1:26" ht="14.25">
      <c r="A4" s="928"/>
      <c r="B4" s="925"/>
      <c r="C4" s="921"/>
      <c r="D4" s="925"/>
      <c r="E4" s="921"/>
      <c r="F4" s="408"/>
      <c r="G4" s="408"/>
      <c r="H4" s="925"/>
      <c r="I4" s="409"/>
      <c r="J4" s="405" t="s">
        <v>409</v>
      </c>
      <c r="K4" s="939"/>
      <c r="L4" s="941"/>
      <c r="M4" s="409" t="s">
        <v>208</v>
      </c>
      <c r="N4" s="405" t="s">
        <v>409</v>
      </c>
      <c r="O4" s="410" t="s">
        <v>410</v>
      </c>
      <c r="P4" s="409" t="s">
        <v>208</v>
      </c>
      <c r="Q4" s="409" t="s">
        <v>411</v>
      </c>
      <c r="R4" s="405" t="s">
        <v>411</v>
      </c>
      <c r="S4" s="405" t="s">
        <v>412</v>
      </c>
      <c r="T4" s="411" t="s">
        <v>413</v>
      </c>
      <c r="U4" s="404" t="s">
        <v>413</v>
      </c>
      <c r="V4" s="404" t="s">
        <v>413</v>
      </c>
      <c r="W4" s="409" t="s">
        <v>414</v>
      </c>
      <c r="X4" s="409" t="s">
        <v>414</v>
      </c>
      <c r="Y4" s="407" t="s">
        <v>82</v>
      </c>
      <c r="Z4" s="402"/>
    </row>
    <row r="5" spans="1:26" ht="21" customHeight="1">
      <c r="A5" s="19" t="s">
        <v>327</v>
      </c>
      <c r="B5" s="412" t="s">
        <v>415</v>
      </c>
      <c r="C5" s="413">
        <v>0</v>
      </c>
      <c r="D5" s="414" t="s">
        <v>416</v>
      </c>
      <c r="E5" s="413">
        <v>0</v>
      </c>
      <c r="F5" s="413">
        <v>2</v>
      </c>
      <c r="G5" s="414">
        <v>0</v>
      </c>
      <c r="H5" s="415" t="s">
        <v>417</v>
      </c>
      <c r="I5" s="413">
        <v>4</v>
      </c>
      <c r="J5" s="416">
        <v>13000</v>
      </c>
      <c r="K5" s="413">
        <v>7</v>
      </c>
      <c r="L5" s="413">
        <v>15</v>
      </c>
      <c r="M5" s="416">
        <v>157937</v>
      </c>
      <c r="N5" s="416">
        <v>74400</v>
      </c>
      <c r="O5" s="417">
        <v>11.30577382120719</v>
      </c>
      <c r="P5" s="416">
        <v>318220</v>
      </c>
      <c r="Q5" s="418">
        <v>7578229</v>
      </c>
      <c r="R5" s="418">
        <v>4886986</v>
      </c>
      <c r="S5" s="418">
        <v>49039</v>
      </c>
      <c r="T5" s="416">
        <v>7592162</v>
      </c>
      <c r="U5" s="416">
        <v>315993</v>
      </c>
      <c r="V5" s="418">
        <v>7578229</v>
      </c>
      <c r="W5" s="419">
        <v>136.3703786781949</v>
      </c>
      <c r="X5" s="419">
        <v>154.53473765778259</v>
      </c>
      <c r="Y5" s="413">
        <v>134</v>
      </c>
      <c r="Z5" s="402"/>
    </row>
    <row r="6" spans="1:26" ht="21" customHeight="1">
      <c r="A6" s="19" t="s">
        <v>328</v>
      </c>
      <c r="B6" s="412" t="s">
        <v>415</v>
      </c>
      <c r="C6" s="413">
        <v>20</v>
      </c>
      <c r="D6" s="414" t="s">
        <v>416</v>
      </c>
      <c r="E6" s="413">
        <v>9</v>
      </c>
      <c r="F6" s="413">
        <v>2</v>
      </c>
      <c r="G6" s="414">
        <v>0</v>
      </c>
      <c r="H6" s="415" t="s">
        <v>114</v>
      </c>
      <c r="I6" s="413">
        <v>1</v>
      </c>
      <c r="J6" s="416">
        <v>115</v>
      </c>
      <c r="K6" s="413">
        <v>45</v>
      </c>
      <c r="L6" s="413">
        <v>45</v>
      </c>
      <c r="M6" s="416">
        <v>28916</v>
      </c>
      <c r="N6" s="416">
        <v>27801</v>
      </c>
      <c r="O6" s="417">
        <v>23.074560796790706</v>
      </c>
      <c r="P6" s="416">
        <v>40790</v>
      </c>
      <c r="Q6" s="418">
        <v>1652021</v>
      </c>
      <c r="R6" s="418">
        <v>500616</v>
      </c>
      <c r="S6" s="418">
        <v>8166</v>
      </c>
      <c r="T6" s="418">
        <v>1725390</v>
      </c>
      <c r="U6" s="416">
        <v>0</v>
      </c>
      <c r="V6" s="418">
        <v>1652021</v>
      </c>
      <c r="W6" s="419">
        <v>181.7471222140583</v>
      </c>
      <c r="X6" s="419">
        <v>202.30480039186872</v>
      </c>
      <c r="Y6" s="420">
        <v>12</v>
      </c>
      <c r="Z6" s="402"/>
    </row>
    <row r="7" spans="1:26" ht="21" customHeight="1">
      <c r="A7" s="19" t="s">
        <v>329</v>
      </c>
      <c r="B7" s="412" t="s">
        <v>415</v>
      </c>
      <c r="C7" s="413">
        <v>18</v>
      </c>
      <c r="D7" s="414" t="s">
        <v>416</v>
      </c>
      <c r="E7" s="413">
        <v>2</v>
      </c>
      <c r="F7" s="413">
        <v>0</v>
      </c>
      <c r="G7" s="414">
        <v>0</v>
      </c>
      <c r="H7" s="415" t="s">
        <v>114</v>
      </c>
      <c r="I7" s="413">
        <v>0</v>
      </c>
      <c r="J7" s="416">
        <v>0</v>
      </c>
      <c r="K7" s="413">
        <v>19</v>
      </c>
      <c r="L7" s="413">
        <v>12</v>
      </c>
      <c r="M7" s="416">
        <v>44240</v>
      </c>
      <c r="N7" s="416">
        <v>33163</v>
      </c>
      <c r="O7" s="417">
        <v>17.990777576853525</v>
      </c>
      <c r="P7" s="416">
        <v>80700</v>
      </c>
      <c r="Q7" s="418">
        <v>2119997</v>
      </c>
      <c r="R7" s="418">
        <v>761786</v>
      </c>
      <c r="S7" s="418">
        <v>12930</v>
      </c>
      <c r="T7" s="418">
        <v>2046029</v>
      </c>
      <c r="U7" s="418">
        <v>24180</v>
      </c>
      <c r="V7" s="418">
        <v>2119997</v>
      </c>
      <c r="W7" s="419">
        <v>138.13488012374324</v>
      </c>
      <c r="X7" s="419">
        <v>163.95955143078112</v>
      </c>
      <c r="Y7" s="418">
        <v>27</v>
      </c>
      <c r="Z7" s="402"/>
    </row>
    <row r="8" spans="1:26" ht="21" customHeight="1">
      <c r="A8" s="19" t="s">
        <v>330</v>
      </c>
      <c r="B8" s="412" t="s">
        <v>418</v>
      </c>
      <c r="C8" s="413">
        <v>0</v>
      </c>
      <c r="D8" s="414" t="s">
        <v>419</v>
      </c>
      <c r="E8" s="413">
        <v>0</v>
      </c>
      <c r="F8" s="413">
        <v>3</v>
      </c>
      <c r="G8" s="414">
        <v>0</v>
      </c>
      <c r="H8" s="415" t="s">
        <v>114</v>
      </c>
      <c r="I8" s="413">
        <v>1</v>
      </c>
      <c r="J8" s="416">
        <v>900</v>
      </c>
      <c r="K8" s="413">
        <v>40</v>
      </c>
      <c r="L8" s="413">
        <v>39</v>
      </c>
      <c r="M8" s="416">
        <v>10250</v>
      </c>
      <c r="N8" s="416">
        <v>10139</v>
      </c>
      <c r="O8" s="417">
        <v>23.74009756097561</v>
      </c>
      <c r="P8" s="416">
        <v>14750</v>
      </c>
      <c r="Q8" s="418">
        <v>579131</v>
      </c>
      <c r="R8" s="418">
        <v>456284</v>
      </c>
      <c r="S8" s="418">
        <v>2202</v>
      </c>
      <c r="T8" s="418">
        <v>923086</v>
      </c>
      <c r="U8" s="418">
        <v>0</v>
      </c>
      <c r="V8" s="418">
        <v>579131</v>
      </c>
      <c r="W8" s="419">
        <v>321.3396911898274</v>
      </c>
      <c r="X8" s="419">
        <v>263.0022706630336</v>
      </c>
      <c r="Y8" s="418">
        <v>15</v>
      </c>
      <c r="Z8" s="402"/>
    </row>
    <row r="9" spans="1:26" ht="21" customHeight="1">
      <c r="A9" s="19" t="s">
        <v>331</v>
      </c>
      <c r="B9" s="412" t="s">
        <v>420</v>
      </c>
      <c r="C9" s="413">
        <v>0</v>
      </c>
      <c r="D9" s="414" t="s">
        <v>419</v>
      </c>
      <c r="E9" s="413">
        <v>0</v>
      </c>
      <c r="F9" s="413">
        <v>6</v>
      </c>
      <c r="G9" s="414">
        <v>1</v>
      </c>
      <c r="H9" s="415" t="s">
        <v>421</v>
      </c>
      <c r="I9" s="413">
        <v>5</v>
      </c>
      <c r="J9" s="416">
        <v>778</v>
      </c>
      <c r="K9" s="413">
        <v>27</v>
      </c>
      <c r="L9" s="413">
        <v>30</v>
      </c>
      <c r="M9" s="416">
        <v>6019</v>
      </c>
      <c r="N9" s="416">
        <v>5843</v>
      </c>
      <c r="O9" s="417">
        <v>23.29822229606247</v>
      </c>
      <c r="P9" s="416">
        <v>11130</v>
      </c>
      <c r="Q9" s="418">
        <v>418774</v>
      </c>
      <c r="R9" s="418">
        <v>271421</v>
      </c>
      <c r="S9" s="418">
        <v>1318</v>
      </c>
      <c r="T9" s="418">
        <v>545568</v>
      </c>
      <c r="U9" s="418">
        <v>695</v>
      </c>
      <c r="V9" s="418">
        <v>418774</v>
      </c>
      <c r="W9" s="419">
        <v>360.36949924127464</v>
      </c>
      <c r="X9" s="419">
        <v>317.73444613050077</v>
      </c>
      <c r="Y9" s="418">
        <v>14</v>
      </c>
      <c r="Z9" s="402"/>
    </row>
    <row r="10" spans="1:26" ht="21" customHeight="1">
      <c r="A10" s="19" t="s">
        <v>332</v>
      </c>
      <c r="B10" s="412" t="s">
        <v>415</v>
      </c>
      <c r="C10" s="413">
        <v>0</v>
      </c>
      <c r="D10" s="414" t="s">
        <v>416</v>
      </c>
      <c r="E10" s="413">
        <v>0</v>
      </c>
      <c r="F10" s="413">
        <v>1</v>
      </c>
      <c r="G10" s="414">
        <v>1</v>
      </c>
      <c r="H10" s="415" t="s">
        <v>421</v>
      </c>
      <c r="I10" s="413">
        <v>0</v>
      </c>
      <c r="J10" s="416">
        <v>0</v>
      </c>
      <c r="K10" s="413">
        <v>4</v>
      </c>
      <c r="L10" s="413">
        <v>1</v>
      </c>
      <c r="M10" s="416">
        <v>40304</v>
      </c>
      <c r="N10" s="416">
        <v>19398</v>
      </c>
      <c r="O10" s="417">
        <v>11.55101230647082</v>
      </c>
      <c r="P10" s="416">
        <v>48800</v>
      </c>
      <c r="Q10" s="418">
        <v>2163782</v>
      </c>
      <c r="R10" s="418">
        <v>579045</v>
      </c>
      <c r="S10" s="418">
        <v>10995</v>
      </c>
      <c r="T10" s="418">
        <v>2275115</v>
      </c>
      <c r="U10" s="418">
        <v>10788</v>
      </c>
      <c r="V10" s="418">
        <v>2163782</v>
      </c>
      <c r="W10" s="419">
        <v>189.56889495225101</v>
      </c>
      <c r="X10" s="419">
        <v>196.7969076853115</v>
      </c>
      <c r="Y10" s="418">
        <v>12</v>
      </c>
      <c r="Z10" s="402"/>
    </row>
    <row r="11" spans="1:26" ht="21" customHeight="1">
      <c r="A11" s="19" t="s">
        <v>333</v>
      </c>
      <c r="B11" s="412" t="s">
        <v>415</v>
      </c>
      <c r="C11" s="413">
        <v>5</v>
      </c>
      <c r="D11" s="414" t="s">
        <v>416</v>
      </c>
      <c r="E11" s="413">
        <v>1</v>
      </c>
      <c r="F11" s="413">
        <v>0</v>
      </c>
      <c r="G11" s="414">
        <v>0</v>
      </c>
      <c r="H11" s="415" t="s">
        <v>114</v>
      </c>
      <c r="I11" s="413">
        <v>2</v>
      </c>
      <c r="J11" s="416">
        <v>68</v>
      </c>
      <c r="K11" s="413">
        <v>8</v>
      </c>
      <c r="L11" s="413">
        <v>9</v>
      </c>
      <c r="M11" s="416">
        <v>8669</v>
      </c>
      <c r="N11" s="416">
        <v>6286</v>
      </c>
      <c r="O11" s="417">
        <v>17.40269927327258</v>
      </c>
      <c r="P11" s="416">
        <v>12400</v>
      </c>
      <c r="Q11" s="418">
        <v>486513</v>
      </c>
      <c r="R11" s="418">
        <v>39835</v>
      </c>
      <c r="S11" s="418">
        <v>2312</v>
      </c>
      <c r="T11" s="418">
        <v>513683</v>
      </c>
      <c r="U11" s="418">
        <v>0</v>
      </c>
      <c r="V11" s="418">
        <v>486513</v>
      </c>
      <c r="W11" s="419">
        <v>188.49351211072664</v>
      </c>
      <c r="X11" s="419">
        <v>210.4294982698962</v>
      </c>
      <c r="Y11" s="418">
        <v>5</v>
      </c>
      <c r="Z11" s="402"/>
    </row>
    <row r="12" spans="1:26" ht="21" customHeight="1">
      <c r="A12" s="19" t="s">
        <v>334</v>
      </c>
      <c r="B12" s="412" t="s">
        <v>422</v>
      </c>
      <c r="C12" s="413">
        <v>11</v>
      </c>
      <c r="D12" s="414" t="s">
        <v>416</v>
      </c>
      <c r="E12" s="413">
        <v>1</v>
      </c>
      <c r="F12" s="413">
        <v>2</v>
      </c>
      <c r="G12" s="414">
        <v>0</v>
      </c>
      <c r="H12" s="415" t="s">
        <v>423</v>
      </c>
      <c r="I12" s="413">
        <v>2</v>
      </c>
      <c r="J12" s="416">
        <v>401</v>
      </c>
      <c r="K12" s="413">
        <v>1</v>
      </c>
      <c r="L12" s="413">
        <v>8</v>
      </c>
      <c r="M12" s="416">
        <v>11681</v>
      </c>
      <c r="N12" s="416">
        <v>7978</v>
      </c>
      <c r="O12" s="417">
        <v>16.391747281910796</v>
      </c>
      <c r="P12" s="416">
        <v>12940</v>
      </c>
      <c r="Q12" s="418">
        <v>584065</v>
      </c>
      <c r="R12" s="418">
        <v>398378</v>
      </c>
      <c r="S12" s="418">
        <v>3474</v>
      </c>
      <c r="T12" s="418">
        <v>625583</v>
      </c>
      <c r="U12" s="418">
        <v>5618</v>
      </c>
      <c r="V12" s="418">
        <v>584065</v>
      </c>
      <c r="W12" s="419">
        <v>160.4432930339666</v>
      </c>
      <c r="X12" s="419">
        <v>168.12464018422568</v>
      </c>
      <c r="Y12" s="418">
        <v>6</v>
      </c>
      <c r="Z12" s="402"/>
    </row>
    <row r="13" spans="1:26" ht="21" customHeight="1">
      <c r="A13" s="19" t="s">
        <v>110</v>
      </c>
      <c r="B13" s="412" t="s">
        <v>422</v>
      </c>
      <c r="C13" s="413">
        <v>18</v>
      </c>
      <c r="D13" s="414" t="s">
        <v>416</v>
      </c>
      <c r="E13" s="413">
        <v>6</v>
      </c>
      <c r="F13" s="413">
        <v>0</v>
      </c>
      <c r="G13" s="414">
        <v>0</v>
      </c>
      <c r="H13" s="415" t="s">
        <v>114</v>
      </c>
      <c r="I13" s="413">
        <v>0</v>
      </c>
      <c r="J13" s="416">
        <v>0</v>
      </c>
      <c r="K13" s="413">
        <v>6</v>
      </c>
      <c r="L13" s="413">
        <v>8</v>
      </c>
      <c r="M13" s="416">
        <v>29879</v>
      </c>
      <c r="N13" s="416">
        <v>5698</v>
      </c>
      <c r="O13" s="417">
        <v>4.576860002008099</v>
      </c>
      <c r="P13" s="416">
        <v>58300</v>
      </c>
      <c r="Q13" s="418">
        <v>1060982</v>
      </c>
      <c r="R13" s="418">
        <v>818335</v>
      </c>
      <c r="S13" s="418">
        <v>9026</v>
      </c>
      <c r="T13" s="418">
        <v>1289108</v>
      </c>
      <c r="U13" s="418">
        <v>17905</v>
      </c>
      <c r="V13" s="418">
        <v>1060982</v>
      </c>
      <c r="W13" s="419">
        <v>113.95335696875692</v>
      </c>
      <c r="X13" s="419">
        <v>117.54730777753157</v>
      </c>
      <c r="Y13" s="418">
        <v>20</v>
      </c>
      <c r="Z13" s="402"/>
    </row>
    <row r="14" spans="1:26" ht="21" customHeight="1">
      <c r="A14" s="19" t="s">
        <v>111</v>
      </c>
      <c r="B14" s="412" t="s">
        <v>424</v>
      </c>
      <c r="C14" s="413">
        <v>16</v>
      </c>
      <c r="D14" s="414" t="s">
        <v>416</v>
      </c>
      <c r="E14" s="413">
        <v>3</v>
      </c>
      <c r="F14" s="413">
        <v>0</v>
      </c>
      <c r="G14" s="414">
        <v>0</v>
      </c>
      <c r="H14" s="415" t="s">
        <v>114</v>
      </c>
      <c r="I14" s="413">
        <v>9</v>
      </c>
      <c r="J14" s="416">
        <v>1493</v>
      </c>
      <c r="K14" s="413">
        <v>7</v>
      </c>
      <c r="L14" s="413">
        <v>17</v>
      </c>
      <c r="M14" s="416">
        <v>23082</v>
      </c>
      <c r="N14" s="416">
        <v>9371</v>
      </c>
      <c r="O14" s="417">
        <v>9.743696386794905</v>
      </c>
      <c r="P14" s="416">
        <v>27000</v>
      </c>
      <c r="Q14" s="418">
        <v>764055</v>
      </c>
      <c r="R14" s="418">
        <v>246775</v>
      </c>
      <c r="S14" s="418">
        <v>6434</v>
      </c>
      <c r="T14" s="418">
        <v>896533</v>
      </c>
      <c r="U14" s="418">
        <v>2920</v>
      </c>
      <c r="V14" s="418">
        <v>764055</v>
      </c>
      <c r="W14" s="419">
        <v>122.43503263910476</v>
      </c>
      <c r="X14" s="419">
        <v>118.75271992539633</v>
      </c>
      <c r="Y14" s="418">
        <v>8</v>
      </c>
      <c r="Z14" s="402"/>
    </row>
    <row r="15" spans="1:26" ht="21" customHeight="1">
      <c r="A15" s="19" t="s">
        <v>335</v>
      </c>
      <c r="B15" s="412" t="s">
        <v>424</v>
      </c>
      <c r="C15" s="413">
        <v>11</v>
      </c>
      <c r="D15" s="414" t="s">
        <v>416</v>
      </c>
      <c r="E15" s="413">
        <v>2</v>
      </c>
      <c r="F15" s="413">
        <v>0</v>
      </c>
      <c r="G15" s="414">
        <v>0</v>
      </c>
      <c r="H15" s="415" t="s">
        <v>114</v>
      </c>
      <c r="I15" s="413">
        <v>0</v>
      </c>
      <c r="J15" s="416">
        <v>0</v>
      </c>
      <c r="K15" s="413">
        <v>0</v>
      </c>
      <c r="L15" s="413">
        <v>4</v>
      </c>
      <c r="M15" s="416">
        <v>17450</v>
      </c>
      <c r="N15" s="416">
        <v>14200</v>
      </c>
      <c r="O15" s="417">
        <v>15.467146714671468</v>
      </c>
      <c r="P15" s="416">
        <v>31600</v>
      </c>
      <c r="Q15" s="418">
        <v>654056</v>
      </c>
      <c r="R15" s="418">
        <v>365556</v>
      </c>
      <c r="S15" s="418">
        <v>5807</v>
      </c>
      <c r="T15" s="418">
        <v>717768</v>
      </c>
      <c r="U15" s="418">
        <v>4616</v>
      </c>
      <c r="V15" s="418">
        <v>654056</v>
      </c>
      <c r="W15" s="419">
        <v>95.19304287928362</v>
      </c>
      <c r="X15" s="419">
        <v>112.63234027897366</v>
      </c>
      <c r="Y15" s="418">
        <v>9</v>
      </c>
      <c r="Z15" s="402"/>
    </row>
    <row r="16" spans="1:26" ht="21" customHeight="1">
      <c r="A16" s="19" t="s">
        <v>337</v>
      </c>
      <c r="B16" s="412" t="s">
        <v>415</v>
      </c>
      <c r="C16" s="413">
        <v>5</v>
      </c>
      <c r="D16" s="414" t="s">
        <v>416</v>
      </c>
      <c r="E16" s="413">
        <v>0</v>
      </c>
      <c r="F16" s="413">
        <v>0</v>
      </c>
      <c r="G16" s="414">
        <v>0</v>
      </c>
      <c r="H16" s="415" t="s">
        <v>423</v>
      </c>
      <c r="I16" s="413">
        <v>0</v>
      </c>
      <c r="J16" s="416">
        <v>0</v>
      </c>
      <c r="K16" s="413">
        <v>14</v>
      </c>
      <c r="L16" s="413">
        <v>16</v>
      </c>
      <c r="M16" s="416">
        <v>11932</v>
      </c>
      <c r="N16" s="416">
        <v>13695</v>
      </c>
      <c r="O16" s="417">
        <v>27.546094535702313</v>
      </c>
      <c r="P16" s="416">
        <v>15520</v>
      </c>
      <c r="Q16" s="418">
        <v>603818</v>
      </c>
      <c r="R16" s="418">
        <v>186907</v>
      </c>
      <c r="S16" s="418">
        <v>3600</v>
      </c>
      <c r="T16" s="418">
        <v>666567</v>
      </c>
      <c r="U16" s="418">
        <v>12518</v>
      </c>
      <c r="V16" s="418">
        <v>603818</v>
      </c>
      <c r="W16" s="419">
        <v>150.92222222222222</v>
      </c>
      <c r="X16" s="419">
        <v>167.72722222222222</v>
      </c>
      <c r="Y16" s="418">
        <v>10</v>
      </c>
      <c r="Z16" s="402"/>
    </row>
    <row r="17" spans="1:26" ht="21" customHeight="1">
      <c r="A17" s="19" t="s">
        <v>338</v>
      </c>
      <c r="B17" s="412" t="s">
        <v>425</v>
      </c>
      <c r="C17" s="413">
        <v>0</v>
      </c>
      <c r="D17" s="414" t="s">
        <v>416</v>
      </c>
      <c r="E17" s="413">
        <v>0</v>
      </c>
      <c r="F17" s="413">
        <v>2</v>
      </c>
      <c r="G17" s="414">
        <v>0</v>
      </c>
      <c r="H17" s="415" t="s">
        <v>423</v>
      </c>
      <c r="I17" s="413">
        <v>0</v>
      </c>
      <c r="J17" s="416">
        <v>0</v>
      </c>
      <c r="K17" s="413">
        <v>3</v>
      </c>
      <c r="L17" s="413">
        <v>5</v>
      </c>
      <c r="M17" s="416">
        <v>9608</v>
      </c>
      <c r="N17" s="416">
        <v>6926</v>
      </c>
      <c r="O17" s="417">
        <v>17.300582847626977</v>
      </c>
      <c r="P17" s="416">
        <v>21300</v>
      </c>
      <c r="Q17" s="418">
        <v>442989</v>
      </c>
      <c r="R17" s="418">
        <v>69179</v>
      </c>
      <c r="S17" s="418">
        <v>2932</v>
      </c>
      <c r="T17" s="418">
        <v>499291</v>
      </c>
      <c r="U17" s="418">
        <v>736</v>
      </c>
      <c r="V17" s="418">
        <v>442989</v>
      </c>
      <c r="W17" s="419">
        <v>150.02967257844475</v>
      </c>
      <c r="X17" s="419">
        <v>151.08765347885404</v>
      </c>
      <c r="Y17" s="418">
        <v>6</v>
      </c>
      <c r="Z17" s="402"/>
    </row>
    <row r="18" spans="1:26" ht="21" customHeight="1">
      <c r="A18" s="19" t="s">
        <v>339</v>
      </c>
      <c r="B18" s="412" t="s">
        <v>422</v>
      </c>
      <c r="C18" s="413">
        <v>17</v>
      </c>
      <c r="D18" s="414" t="s">
        <v>419</v>
      </c>
      <c r="E18" s="413">
        <v>4</v>
      </c>
      <c r="F18" s="413">
        <v>8</v>
      </c>
      <c r="G18" s="414">
        <v>0</v>
      </c>
      <c r="H18" s="415" t="s">
        <v>114</v>
      </c>
      <c r="I18" s="413">
        <v>14</v>
      </c>
      <c r="J18" s="416">
        <v>1081</v>
      </c>
      <c r="K18" s="413">
        <v>18</v>
      </c>
      <c r="L18" s="413">
        <v>22</v>
      </c>
      <c r="M18" s="416">
        <v>9537</v>
      </c>
      <c r="N18" s="416">
        <v>7601</v>
      </c>
      <c r="O18" s="417">
        <v>19.1280276816609</v>
      </c>
      <c r="P18" s="416">
        <v>13120</v>
      </c>
      <c r="Q18" s="418">
        <v>449290</v>
      </c>
      <c r="R18" s="418">
        <v>502920</v>
      </c>
      <c r="S18" s="418">
        <v>2319</v>
      </c>
      <c r="T18" s="418">
        <v>539969</v>
      </c>
      <c r="U18" s="418">
        <v>96</v>
      </c>
      <c r="V18" s="418">
        <v>449290</v>
      </c>
      <c r="W18" s="419">
        <v>181.59120310478656</v>
      </c>
      <c r="X18" s="419">
        <v>193.742992669254</v>
      </c>
      <c r="Y18" s="418">
        <v>6</v>
      </c>
      <c r="Z18" s="402"/>
    </row>
    <row r="19" spans="1:26" ht="21" customHeight="1">
      <c r="A19" s="19" t="s">
        <v>340</v>
      </c>
      <c r="B19" s="412" t="s">
        <v>424</v>
      </c>
      <c r="C19" s="413">
        <v>4</v>
      </c>
      <c r="D19" s="414" t="s">
        <v>416</v>
      </c>
      <c r="E19" s="413">
        <v>2</v>
      </c>
      <c r="F19" s="413">
        <v>1</v>
      </c>
      <c r="G19" s="414">
        <v>0</v>
      </c>
      <c r="H19" s="415" t="s">
        <v>423</v>
      </c>
      <c r="I19" s="413">
        <v>2</v>
      </c>
      <c r="J19" s="416">
        <v>360</v>
      </c>
      <c r="K19" s="413">
        <v>0</v>
      </c>
      <c r="L19" s="413">
        <v>8</v>
      </c>
      <c r="M19" s="421">
        <v>3873</v>
      </c>
      <c r="N19" s="416">
        <v>4744</v>
      </c>
      <c r="O19" s="417">
        <v>29.39736638264911</v>
      </c>
      <c r="P19" s="416">
        <v>7805</v>
      </c>
      <c r="Q19" s="418">
        <v>243388</v>
      </c>
      <c r="R19" s="418">
        <v>55843</v>
      </c>
      <c r="S19" s="418">
        <v>1146</v>
      </c>
      <c r="T19" s="418">
        <v>292993</v>
      </c>
      <c r="U19" s="418">
        <v>339</v>
      </c>
      <c r="V19" s="418">
        <v>243388</v>
      </c>
      <c r="W19" s="419">
        <v>182.9240837696335</v>
      </c>
      <c r="X19" s="419">
        <v>212.3804537521815</v>
      </c>
      <c r="Y19" s="418">
        <v>4</v>
      </c>
      <c r="Z19" s="402"/>
    </row>
    <row r="20" spans="1:26" ht="21" customHeight="1">
      <c r="A20" s="19" t="s">
        <v>119</v>
      </c>
      <c r="B20" s="412" t="s">
        <v>424</v>
      </c>
      <c r="C20" s="413">
        <v>6</v>
      </c>
      <c r="D20" s="414" t="s">
        <v>416</v>
      </c>
      <c r="E20" s="413">
        <v>2</v>
      </c>
      <c r="F20" s="413">
        <v>0</v>
      </c>
      <c r="G20" s="414">
        <v>0</v>
      </c>
      <c r="H20" s="415" t="s">
        <v>114</v>
      </c>
      <c r="I20" s="413">
        <v>2</v>
      </c>
      <c r="J20" s="416">
        <v>300</v>
      </c>
      <c r="K20" s="413">
        <v>9</v>
      </c>
      <c r="L20" s="413">
        <v>9</v>
      </c>
      <c r="M20" s="416">
        <v>6932</v>
      </c>
      <c r="N20" s="416">
        <v>3730</v>
      </c>
      <c r="O20" s="417">
        <v>12.91402192729371</v>
      </c>
      <c r="P20" s="416">
        <v>9600</v>
      </c>
      <c r="Q20" s="418">
        <v>277439</v>
      </c>
      <c r="R20" s="418">
        <v>290282</v>
      </c>
      <c r="S20" s="418">
        <v>1903</v>
      </c>
      <c r="T20" s="418">
        <v>443313</v>
      </c>
      <c r="U20" s="418">
        <v>0</v>
      </c>
      <c r="V20" s="418">
        <v>277439</v>
      </c>
      <c r="W20" s="419">
        <v>156</v>
      </c>
      <c r="X20" s="419">
        <v>145.79033105622702</v>
      </c>
      <c r="Y20" s="418">
        <v>4</v>
      </c>
      <c r="Z20" s="402"/>
    </row>
    <row r="21" spans="1:26" ht="21" customHeight="1">
      <c r="A21" s="19" t="s">
        <v>341</v>
      </c>
      <c r="B21" s="412" t="s">
        <v>418</v>
      </c>
      <c r="C21" s="413">
        <v>2</v>
      </c>
      <c r="D21" s="414" t="s">
        <v>419</v>
      </c>
      <c r="E21" s="413">
        <v>0</v>
      </c>
      <c r="F21" s="413">
        <v>2</v>
      </c>
      <c r="G21" s="414">
        <v>0</v>
      </c>
      <c r="H21" s="415" t="s">
        <v>114</v>
      </c>
      <c r="I21" s="413">
        <v>2</v>
      </c>
      <c r="J21" s="416">
        <v>308</v>
      </c>
      <c r="K21" s="413">
        <v>0</v>
      </c>
      <c r="L21" s="413">
        <v>13</v>
      </c>
      <c r="M21" s="416">
        <v>2868</v>
      </c>
      <c r="N21" s="416">
        <v>3982</v>
      </c>
      <c r="O21" s="417">
        <v>33.32217573221757</v>
      </c>
      <c r="P21" s="416">
        <v>4730</v>
      </c>
      <c r="Q21" s="418">
        <v>221429</v>
      </c>
      <c r="R21" s="418">
        <v>294727</v>
      </c>
      <c r="S21" s="418">
        <v>823</v>
      </c>
      <c r="T21" s="418">
        <v>246555</v>
      </c>
      <c r="U21" s="418">
        <v>0</v>
      </c>
      <c r="V21" s="418">
        <v>221429</v>
      </c>
      <c r="W21" s="419">
        <v>263.56743620899147</v>
      </c>
      <c r="X21" s="419">
        <v>269.05103280680436</v>
      </c>
      <c r="Y21" s="418">
        <v>4</v>
      </c>
      <c r="Z21" s="402"/>
    </row>
    <row r="22" spans="1:26" ht="21" customHeight="1" thickBot="1">
      <c r="A22" s="20" t="s">
        <v>342</v>
      </c>
      <c r="B22" s="422" t="s">
        <v>418</v>
      </c>
      <c r="C22" s="423">
        <v>0</v>
      </c>
      <c r="D22" s="424" t="s">
        <v>419</v>
      </c>
      <c r="E22" s="423">
        <v>0</v>
      </c>
      <c r="F22" s="423">
        <v>3</v>
      </c>
      <c r="G22" s="424">
        <v>1</v>
      </c>
      <c r="H22" s="425" t="s">
        <v>421</v>
      </c>
      <c r="I22" s="423">
        <v>0</v>
      </c>
      <c r="J22" s="426">
        <v>0</v>
      </c>
      <c r="K22" s="423">
        <v>28</v>
      </c>
      <c r="L22" s="423">
        <v>28</v>
      </c>
      <c r="M22" s="426">
        <v>8507</v>
      </c>
      <c r="N22" s="426">
        <v>8429</v>
      </c>
      <c r="O22" s="427">
        <v>23.779945926883745</v>
      </c>
      <c r="P22" s="426">
        <v>13631</v>
      </c>
      <c r="Q22" s="428">
        <v>456303</v>
      </c>
      <c r="R22" s="428">
        <v>818000</v>
      </c>
      <c r="S22" s="428">
        <v>1808</v>
      </c>
      <c r="T22" s="428">
        <v>647476</v>
      </c>
      <c r="U22" s="428">
        <v>0</v>
      </c>
      <c r="V22" s="428">
        <v>456303</v>
      </c>
      <c r="W22" s="429">
        <v>288.9845132743363</v>
      </c>
      <c r="X22" s="429">
        <v>252.37997787610618</v>
      </c>
      <c r="Y22" s="428">
        <v>11</v>
      </c>
      <c r="Z22" s="402"/>
    </row>
    <row r="23" spans="1:26" ht="21" customHeight="1">
      <c r="A23" s="430" t="s">
        <v>200</v>
      </c>
      <c r="B23" s="431" t="s">
        <v>6</v>
      </c>
      <c r="C23" s="432">
        <v>133</v>
      </c>
      <c r="D23" s="433" t="s">
        <v>6</v>
      </c>
      <c r="E23" s="432">
        <v>32</v>
      </c>
      <c r="F23" s="432">
        <v>32</v>
      </c>
      <c r="G23" s="433"/>
      <c r="H23" s="433" t="s">
        <v>6</v>
      </c>
      <c r="I23" s="432">
        <v>44</v>
      </c>
      <c r="J23" s="434">
        <v>18804</v>
      </c>
      <c r="K23" s="432">
        <v>236</v>
      </c>
      <c r="L23" s="432">
        <v>289</v>
      </c>
      <c r="M23" s="434">
        <v>431684</v>
      </c>
      <c r="N23" s="435">
        <v>263384</v>
      </c>
      <c r="O23" s="436">
        <v>14.643155641626745</v>
      </c>
      <c r="P23" s="435">
        <v>742336</v>
      </c>
      <c r="Q23" s="435">
        <v>20756261</v>
      </c>
      <c r="R23" s="435">
        <v>11542875</v>
      </c>
      <c r="S23" s="437">
        <v>126234</v>
      </c>
      <c r="T23" s="437">
        <v>22486189</v>
      </c>
      <c r="U23" s="437">
        <v>396404</v>
      </c>
      <c r="V23" s="437">
        <v>20756261</v>
      </c>
      <c r="W23" s="438">
        <v>152.3918595624</v>
      </c>
      <c r="X23" s="438">
        <v>164.42686597905478</v>
      </c>
      <c r="Y23" s="435">
        <v>307</v>
      </c>
      <c r="Z23" s="402"/>
    </row>
    <row r="24" spans="1:26" ht="14.25">
      <c r="A24" s="440"/>
      <c r="B24" s="440"/>
      <c r="C24" s="440"/>
      <c r="D24" s="440"/>
      <c r="E24" s="440"/>
      <c r="F24" s="440"/>
      <c r="G24" s="440"/>
      <c r="H24" s="440"/>
      <c r="I24" s="440"/>
      <c r="J24" s="440"/>
      <c r="K24" s="440"/>
      <c r="L24" s="440"/>
      <c r="M24" s="440"/>
      <c r="N24" s="440"/>
      <c r="O24" s="440"/>
      <c r="P24" s="440"/>
      <c r="Q24" s="441"/>
      <c r="R24" s="440"/>
      <c r="S24" s="440"/>
      <c r="T24" s="442"/>
      <c r="U24" s="442"/>
      <c r="V24" s="442"/>
      <c r="W24" s="442"/>
      <c r="X24" s="442"/>
      <c r="Y24" s="443"/>
      <c r="Z24" s="439"/>
    </row>
    <row r="25" spans="2:3" ht="14.25">
      <c r="B25" s="403" t="s">
        <v>426</v>
      </c>
      <c r="C25" s="403" t="s">
        <v>427</v>
      </c>
    </row>
    <row r="26" spans="2:3" ht="14.25">
      <c r="B26" s="403" t="s">
        <v>428</v>
      </c>
      <c r="C26" s="403" t="s">
        <v>429</v>
      </c>
    </row>
    <row r="27" spans="2:3" ht="14.25">
      <c r="B27" s="403" t="s">
        <v>430</v>
      </c>
      <c r="C27" s="403" t="s">
        <v>431</v>
      </c>
    </row>
    <row r="28" spans="2:3" ht="16.5">
      <c r="B28" s="403" t="s">
        <v>432</v>
      </c>
      <c r="C28" s="403" t="s">
        <v>433</v>
      </c>
    </row>
    <row r="29" spans="2:3" ht="14.25">
      <c r="B29" s="403" t="s">
        <v>434</v>
      </c>
      <c r="C29" s="403" t="s">
        <v>435</v>
      </c>
    </row>
    <row r="30" spans="2:3" ht="14.25">
      <c r="B30" s="403" t="s">
        <v>436</v>
      </c>
      <c r="C30" s="403" t="s">
        <v>437</v>
      </c>
    </row>
    <row r="31" spans="2:3" ht="14.25">
      <c r="B31" s="403" t="s">
        <v>299</v>
      </c>
      <c r="C31" s="403" t="s">
        <v>438</v>
      </c>
    </row>
    <row r="32" spans="2:3" ht="14.25">
      <c r="B32" s="403" t="s">
        <v>439</v>
      </c>
      <c r="C32" s="403" t="s">
        <v>440</v>
      </c>
    </row>
    <row r="33" spans="2:3" ht="16.5">
      <c r="B33" s="403" t="s">
        <v>441</v>
      </c>
      <c r="C33" s="403" t="s">
        <v>442</v>
      </c>
    </row>
    <row r="34" spans="2:3" ht="14.25">
      <c r="B34" s="403" t="s">
        <v>443</v>
      </c>
      <c r="C34" s="403" t="s">
        <v>444</v>
      </c>
    </row>
  </sheetData>
  <sheetProtection/>
  <mergeCells count="21">
    <mergeCell ref="X2:X3"/>
    <mergeCell ref="Q2:Q3"/>
    <mergeCell ref="S2:S3"/>
    <mergeCell ref="T2:T3"/>
    <mergeCell ref="U2:U3"/>
    <mergeCell ref="D3:D4"/>
    <mergeCell ref="H3:H4"/>
    <mergeCell ref="K3:K4"/>
    <mergeCell ref="L3:L4"/>
    <mergeCell ref="R2:R3"/>
    <mergeCell ref="V2:V3"/>
    <mergeCell ref="E3:E4"/>
    <mergeCell ref="Y2:Y3"/>
    <mergeCell ref="W2:W3"/>
    <mergeCell ref="A2:A4"/>
    <mergeCell ref="B2:D2"/>
    <mergeCell ref="E2:J2"/>
    <mergeCell ref="K2:O2"/>
    <mergeCell ref="P2:P3"/>
    <mergeCell ref="B3:B4"/>
    <mergeCell ref="C3:C4"/>
  </mergeCells>
  <dataValidations count="1">
    <dataValidation type="list" allowBlank="1" showInputMessage="1" showErrorMessage="1" sqref="B5:B22">
      <formula1>$B$25:$B$34</formula1>
    </dataValidation>
  </dataValidations>
  <printOptions/>
  <pageMargins left="0.5905511811023623" right="0.5905511811023623" top="0.7874015748031497" bottom="0.3937007874015748" header="0" footer="0.1968503937007874"/>
  <pageSetup fitToHeight="1" fitToWidth="1" horizontalDpi="600" verticalDpi="600" orientation="landscape" paperSize="9" scale="85"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B29"/>
  <sheetViews>
    <sheetView view="pageBreakPreview" zoomScale="98" zoomScaleSheetLayoutView="98" zoomScalePageLayoutView="0" workbookViewId="0" topLeftCell="A18">
      <selection activeCell="T16" sqref="T16"/>
    </sheetView>
  </sheetViews>
  <sheetFormatPr defaultColWidth="9.00390625" defaultRowHeight="13.5"/>
  <cols>
    <col min="1" max="1" width="9.125" style="446" customWidth="1"/>
    <col min="2" max="2" width="6.125" style="446" customWidth="1"/>
    <col min="3" max="3" width="6.625" style="446" customWidth="1"/>
    <col min="4" max="4" width="6.125" style="446" customWidth="1"/>
    <col min="5" max="5" width="6.625" style="446" customWidth="1"/>
    <col min="6" max="6" width="8.625" style="446" hidden="1" customWidth="1"/>
    <col min="7" max="7" width="6.125" style="446" customWidth="1"/>
    <col min="8" max="8" width="5.625" style="446" customWidth="1"/>
    <col min="9" max="9" width="6.00390625" style="446" hidden="1" customWidth="1"/>
    <col min="10" max="10" width="6.125" style="446" customWidth="1"/>
    <col min="11" max="11" width="5.625" style="446" customWidth="1"/>
    <col min="12" max="13" width="6.125" style="446" customWidth="1"/>
    <col min="14" max="14" width="6.875" style="446" bestFit="1" customWidth="1"/>
    <col min="15" max="15" width="4.375" style="446" customWidth="1"/>
    <col min="16" max="16" width="3.875" style="446" customWidth="1"/>
    <col min="17" max="17" width="6.00390625" style="446" customWidth="1"/>
    <col min="18" max="18" width="6.125" style="446" customWidth="1"/>
    <col min="19" max="19" width="8.25390625" style="446" hidden="1" customWidth="1"/>
    <col min="20" max="20" width="5.75390625" style="446" customWidth="1"/>
    <col min="21" max="21" width="5.125" style="446" customWidth="1"/>
    <col min="22" max="22" width="6.375" style="446" hidden="1" customWidth="1"/>
    <col min="23" max="23" width="5.625" style="446" customWidth="1"/>
    <col min="24" max="24" width="8.125" style="446" customWidth="1"/>
    <col min="25" max="25" width="6.625" style="446" customWidth="1"/>
    <col min="26" max="26" width="4.625" style="446" customWidth="1"/>
    <col min="27" max="27" width="6.625" style="446" customWidth="1"/>
    <col min="28" max="28" width="4.625" style="446" customWidth="1"/>
    <col min="29" max="29" width="8.625" style="446" customWidth="1"/>
    <col min="30" max="31" width="12.125" style="446" customWidth="1"/>
    <col min="32" max="16384" width="9.00390625" style="446" customWidth="1"/>
  </cols>
  <sheetData>
    <row r="1" spans="1:25" ht="14.25">
      <c r="A1" s="444" t="s">
        <v>445</v>
      </c>
      <c r="B1" s="445"/>
      <c r="C1" s="445"/>
      <c r="D1" s="445"/>
      <c r="E1" s="445"/>
      <c r="F1" s="445"/>
      <c r="G1" s="445"/>
      <c r="H1" s="445"/>
      <c r="I1" s="445"/>
      <c r="J1" s="445"/>
      <c r="K1" s="445"/>
      <c r="L1" s="445"/>
      <c r="M1" s="445"/>
      <c r="N1" s="445"/>
      <c r="O1" s="445"/>
      <c r="P1" s="445"/>
      <c r="Q1" s="445"/>
      <c r="R1" s="445"/>
      <c r="S1" s="445"/>
      <c r="T1" s="445"/>
      <c r="U1" s="445"/>
      <c r="V1" s="445"/>
      <c r="W1" s="445"/>
      <c r="X1" s="445"/>
      <c r="Y1" s="445"/>
    </row>
    <row r="2" spans="1:28" ht="13.5">
      <c r="A2" s="942" t="s">
        <v>344</v>
      </c>
      <c r="B2" s="945" t="s">
        <v>446</v>
      </c>
      <c r="C2" s="946"/>
      <c r="D2" s="946"/>
      <c r="E2" s="946"/>
      <c r="F2" s="946"/>
      <c r="G2" s="946"/>
      <c r="H2" s="946"/>
      <c r="I2" s="946"/>
      <c r="J2" s="946"/>
      <c r="K2" s="946"/>
      <c r="L2" s="946"/>
      <c r="M2" s="946"/>
      <c r="N2" s="946"/>
      <c r="O2" s="946"/>
      <c r="P2" s="946"/>
      <c r="Q2" s="946"/>
      <c r="R2" s="946"/>
      <c r="S2" s="946"/>
      <c r="T2" s="946"/>
      <c r="U2" s="946"/>
      <c r="V2" s="946"/>
      <c r="W2" s="946"/>
      <c r="X2" s="447" t="s">
        <v>447</v>
      </c>
      <c r="Y2" s="947" t="s">
        <v>448</v>
      </c>
      <c r="Z2" s="948"/>
      <c r="AA2" s="949" t="s">
        <v>449</v>
      </c>
      <c r="AB2" s="948"/>
    </row>
    <row r="3" spans="1:28" ht="13.5">
      <c r="A3" s="943"/>
      <c r="B3" s="950" t="s">
        <v>450</v>
      </c>
      <c r="C3" s="952" t="s">
        <v>451</v>
      </c>
      <c r="D3" s="952"/>
      <c r="E3" s="952"/>
      <c r="F3" s="952"/>
      <c r="G3" s="952" t="s">
        <v>452</v>
      </c>
      <c r="H3" s="952"/>
      <c r="I3" s="952"/>
      <c r="J3" s="950" t="s">
        <v>453</v>
      </c>
      <c r="K3" s="952" t="s">
        <v>454</v>
      </c>
      <c r="L3" s="952"/>
      <c r="M3" s="952"/>
      <c r="N3" s="952"/>
      <c r="O3" s="950" t="s">
        <v>455</v>
      </c>
      <c r="P3" s="950" t="s">
        <v>456</v>
      </c>
      <c r="Q3" s="957" t="s">
        <v>457</v>
      </c>
      <c r="R3" s="958"/>
      <c r="S3" s="959"/>
      <c r="T3" s="952" t="s">
        <v>458</v>
      </c>
      <c r="U3" s="952"/>
      <c r="V3" s="952"/>
      <c r="W3" s="960" t="s">
        <v>459</v>
      </c>
      <c r="X3" s="962" t="s">
        <v>460</v>
      </c>
      <c r="Y3" s="964" t="s">
        <v>461</v>
      </c>
      <c r="Z3" s="953" t="s">
        <v>462</v>
      </c>
      <c r="AA3" s="955" t="s">
        <v>461</v>
      </c>
      <c r="AB3" s="953" t="s">
        <v>462</v>
      </c>
    </row>
    <row r="4" spans="1:28" ht="33.75">
      <c r="A4" s="944"/>
      <c r="B4" s="951"/>
      <c r="C4" s="448" t="s">
        <v>463</v>
      </c>
      <c r="D4" s="448" t="s">
        <v>464</v>
      </c>
      <c r="E4" s="448" t="s">
        <v>441</v>
      </c>
      <c r="F4" s="448" t="s">
        <v>64</v>
      </c>
      <c r="G4" s="448" t="s">
        <v>463</v>
      </c>
      <c r="H4" s="448" t="s">
        <v>441</v>
      </c>
      <c r="I4" s="448" t="s">
        <v>64</v>
      </c>
      <c r="J4" s="951"/>
      <c r="K4" s="448" t="s">
        <v>465</v>
      </c>
      <c r="L4" s="449" t="s">
        <v>466</v>
      </c>
      <c r="M4" s="448" t="s">
        <v>441</v>
      </c>
      <c r="N4" s="448" t="s">
        <v>64</v>
      </c>
      <c r="O4" s="951"/>
      <c r="P4" s="951"/>
      <c r="Q4" s="448" t="s">
        <v>467</v>
      </c>
      <c r="R4" s="448" t="s">
        <v>441</v>
      </c>
      <c r="S4" s="448" t="s">
        <v>64</v>
      </c>
      <c r="T4" s="448" t="s">
        <v>467</v>
      </c>
      <c r="U4" s="448" t="s">
        <v>441</v>
      </c>
      <c r="V4" s="448" t="s">
        <v>64</v>
      </c>
      <c r="W4" s="961"/>
      <c r="X4" s="963"/>
      <c r="Y4" s="965"/>
      <c r="Z4" s="954"/>
      <c r="AA4" s="956"/>
      <c r="AB4" s="954"/>
    </row>
    <row r="5" spans="1:28" ht="21" customHeight="1">
      <c r="A5" s="450" t="s">
        <v>468</v>
      </c>
      <c r="B5" s="451">
        <v>15769</v>
      </c>
      <c r="C5" s="451">
        <v>103950</v>
      </c>
      <c r="D5" s="451">
        <v>21088</v>
      </c>
      <c r="E5" s="451">
        <v>77513</v>
      </c>
      <c r="F5" s="451">
        <v>202551</v>
      </c>
      <c r="G5" s="451">
        <v>12536</v>
      </c>
      <c r="H5" s="451">
        <v>0</v>
      </c>
      <c r="I5" s="451">
        <v>12536</v>
      </c>
      <c r="J5" s="451">
        <v>0</v>
      </c>
      <c r="K5" s="451">
        <v>0</v>
      </c>
      <c r="L5" s="451">
        <v>0</v>
      </c>
      <c r="M5" s="451">
        <v>0</v>
      </c>
      <c r="N5" s="451">
        <v>0</v>
      </c>
      <c r="O5" s="451">
        <v>0</v>
      </c>
      <c r="P5" s="451">
        <v>0</v>
      </c>
      <c r="Q5" s="451">
        <v>0</v>
      </c>
      <c r="R5" s="451">
        <v>0</v>
      </c>
      <c r="S5" s="451">
        <v>0</v>
      </c>
      <c r="T5" s="451">
        <v>613</v>
      </c>
      <c r="U5" s="451">
        <v>0</v>
      </c>
      <c r="V5" s="451">
        <v>613</v>
      </c>
      <c r="W5" s="451">
        <v>0</v>
      </c>
      <c r="X5" s="452">
        <v>231469</v>
      </c>
      <c r="Y5" s="453">
        <v>117099</v>
      </c>
      <c r="Z5" s="454">
        <v>50.58949578561276</v>
      </c>
      <c r="AA5" s="455">
        <v>138187</v>
      </c>
      <c r="AB5" s="454">
        <v>59.70000302416306</v>
      </c>
    </row>
    <row r="6" spans="1:28" ht="21" customHeight="1">
      <c r="A6" s="450" t="s">
        <v>469</v>
      </c>
      <c r="B6" s="451">
        <v>8204</v>
      </c>
      <c r="C6" s="451">
        <v>17205</v>
      </c>
      <c r="D6" s="451">
        <v>0</v>
      </c>
      <c r="E6" s="451">
        <v>39730</v>
      </c>
      <c r="F6" s="451">
        <v>56935</v>
      </c>
      <c r="G6" s="451">
        <v>0</v>
      </c>
      <c r="H6" s="451">
        <v>2890</v>
      </c>
      <c r="I6" s="451">
        <v>2890</v>
      </c>
      <c r="J6" s="451">
        <v>2402</v>
      </c>
      <c r="K6" s="451">
        <v>0</v>
      </c>
      <c r="L6" s="451">
        <v>8466</v>
      </c>
      <c r="M6" s="451">
        <v>86</v>
      </c>
      <c r="N6" s="451">
        <v>8552</v>
      </c>
      <c r="O6" s="451">
        <v>0</v>
      </c>
      <c r="P6" s="451">
        <v>0</v>
      </c>
      <c r="Q6" s="451">
        <v>0</v>
      </c>
      <c r="R6" s="451">
        <v>5503</v>
      </c>
      <c r="S6" s="451">
        <v>5503</v>
      </c>
      <c r="T6" s="451">
        <v>23</v>
      </c>
      <c r="U6" s="451">
        <v>133</v>
      </c>
      <c r="V6" s="451">
        <v>156</v>
      </c>
      <c r="W6" s="451">
        <v>144</v>
      </c>
      <c r="X6" s="452">
        <v>84786</v>
      </c>
      <c r="Y6" s="453">
        <v>17228</v>
      </c>
      <c r="Z6" s="454">
        <v>20.319392352511027</v>
      </c>
      <c r="AA6" s="455">
        <v>17228</v>
      </c>
      <c r="AB6" s="454">
        <v>20.319392352511027</v>
      </c>
    </row>
    <row r="7" spans="1:28" ht="21" customHeight="1">
      <c r="A7" s="450" t="s">
        <v>470</v>
      </c>
      <c r="B7" s="451">
        <v>0</v>
      </c>
      <c r="C7" s="451">
        <v>1405</v>
      </c>
      <c r="D7" s="451">
        <v>0</v>
      </c>
      <c r="E7" s="451">
        <v>43347</v>
      </c>
      <c r="F7" s="451">
        <v>44752</v>
      </c>
      <c r="G7" s="451">
        <v>16454</v>
      </c>
      <c r="H7" s="451">
        <v>0</v>
      </c>
      <c r="I7" s="451">
        <v>16454</v>
      </c>
      <c r="J7" s="451">
        <v>0</v>
      </c>
      <c r="K7" s="451">
        <v>0</v>
      </c>
      <c r="L7" s="451">
        <v>0</v>
      </c>
      <c r="M7" s="451">
        <v>0</v>
      </c>
      <c r="N7" s="451">
        <v>0</v>
      </c>
      <c r="O7" s="451">
        <v>0</v>
      </c>
      <c r="P7" s="451">
        <v>0</v>
      </c>
      <c r="Q7" s="451">
        <v>0</v>
      </c>
      <c r="R7" s="451">
        <v>0</v>
      </c>
      <c r="S7" s="451">
        <v>0</v>
      </c>
      <c r="T7" s="451">
        <v>478</v>
      </c>
      <c r="U7" s="451">
        <v>0</v>
      </c>
      <c r="V7" s="451">
        <v>478</v>
      </c>
      <c r="W7" s="451">
        <v>0</v>
      </c>
      <c r="X7" s="452">
        <v>61684</v>
      </c>
      <c r="Y7" s="453">
        <v>18337</v>
      </c>
      <c r="Z7" s="454">
        <v>29.727319888463782</v>
      </c>
      <c r="AA7" s="455">
        <v>18337</v>
      </c>
      <c r="AB7" s="454">
        <v>29.727319888463782</v>
      </c>
    </row>
    <row r="8" spans="1:28" ht="21" customHeight="1">
      <c r="A8" s="450" t="s">
        <v>471</v>
      </c>
      <c r="B8" s="451">
        <v>173</v>
      </c>
      <c r="C8" s="451">
        <v>3746</v>
      </c>
      <c r="D8" s="451">
        <v>11346</v>
      </c>
      <c r="E8" s="451">
        <v>19043</v>
      </c>
      <c r="F8" s="451">
        <v>34135</v>
      </c>
      <c r="G8" s="451">
        <v>217</v>
      </c>
      <c r="H8" s="451">
        <v>217</v>
      </c>
      <c r="I8" s="451">
        <v>434</v>
      </c>
      <c r="J8" s="451">
        <v>155</v>
      </c>
      <c r="K8" s="451">
        <v>8375</v>
      </c>
      <c r="L8" s="451">
        <v>0</v>
      </c>
      <c r="M8" s="451">
        <v>6254</v>
      </c>
      <c r="N8" s="451">
        <v>14629</v>
      </c>
      <c r="O8" s="451">
        <v>0</v>
      </c>
      <c r="P8" s="451">
        <v>0</v>
      </c>
      <c r="Q8" s="451">
        <v>4696</v>
      </c>
      <c r="R8" s="451">
        <v>1728</v>
      </c>
      <c r="S8" s="451">
        <v>6424</v>
      </c>
      <c r="T8" s="451">
        <v>15</v>
      </c>
      <c r="U8" s="451">
        <v>336</v>
      </c>
      <c r="V8" s="451">
        <v>351</v>
      </c>
      <c r="W8" s="451">
        <v>1922</v>
      </c>
      <c r="X8" s="452">
        <v>58223</v>
      </c>
      <c r="Y8" s="453">
        <v>8674</v>
      </c>
      <c r="Z8" s="454">
        <v>14.897892585404392</v>
      </c>
      <c r="AA8" s="455">
        <v>28395</v>
      </c>
      <c r="AB8" s="454">
        <v>48.769386668498704</v>
      </c>
    </row>
    <row r="9" spans="1:28" ht="21" customHeight="1">
      <c r="A9" s="450" t="s">
        <v>472</v>
      </c>
      <c r="B9" s="451">
        <v>210</v>
      </c>
      <c r="C9" s="451">
        <v>2340</v>
      </c>
      <c r="D9" s="451">
        <v>17237</v>
      </c>
      <c r="E9" s="451">
        <v>52590</v>
      </c>
      <c r="F9" s="451">
        <v>72167</v>
      </c>
      <c r="G9" s="451">
        <v>0</v>
      </c>
      <c r="H9" s="451">
        <v>1095</v>
      </c>
      <c r="I9" s="451">
        <v>1095</v>
      </c>
      <c r="J9" s="451">
        <v>2907</v>
      </c>
      <c r="K9" s="451">
        <v>0</v>
      </c>
      <c r="L9" s="451">
        <v>0</v>
      </c>
      <c r="M9" s="451">
        <v>23397</v>
      </c>
      <c r="N9" s="451">
        <v>23397</v>
      </c>
      <c r="O9" s="451">
        <v>0</v>
      </c>
      <c r="P9" s="451">
        <v>0</v>
      </c>
      <c r="Q9" s="451">
        <v>23352</v>
      </c>
      <c r="R9" s="451">
        <v>726</v>
      </c>
      <c r="S9" s="451">
        <v>24078</v>
      </c>
      <c r="T9" s="451">
        <v>0</v>
      </c>
      <c r="U9" s="451">
        <v>321</v>
      </c>
      <c r="V9" s="451">
        <v>321</v>
      </c>
      <c r="W9" s="451">
        <v>328</v>
      </c>
      <c r="X9" s="452">
        <v>124503</v>
      </c>
      <c r="Y9" s="453">
        <v>25692</v>
      </c>
      <c r="Z9" s="454">
        <v>20.635647333799188</v>
      </c>
      <c r="AA9" s="455">
        <v>42929</v>
      </c>
      <c r="AB9" s="454">
        <v>34.48029364754263</v>
      </c>
    </row>
    <row r="10" spans="1:28" ht="21" customHeight="1">
      <c r="A10" s="450" t="s">
        <v>473</v>
      </c>
      <c r="B10" s="451">
        <v>4856</v>
      </c>
      <c r="C10" s="451">
        <v>15231</v>
      </c>
      <c r="D10" s="451">
        <v>0</v>
      </c>
      <c r="E10" s="451">
        <v>79637</v>
      </c>
      <c r="F10" s="451">
        <v>94868</v>
      </c>
      <c r="G10" s="451">
        <v>3670</v>
      </c>
      <c r="H10" s="451">
        <v>0</v>
      </c>
      <c r="I10" s="451">
        <v>3670</v>
      </c>
      <c r="J10" s="451">
        <v>834</v>
      </c>
      <c r="K10" s="451">
        <v>0</v>
      </c>
      <c r="L10" s="451">
        <v>0</v>
      </c>
      <c r="M10" s="451">
        <v>13</v>
      </c>
      <c r="N10" s="451">
        <v>13</v>
      </c>
      <c r="O10" s="451">
        <v>0</v>
      </c>
      <c r="P10" s="451">
        <v>0</v>
      </c>
      <c r="Q10" s="451">
        <v>0</v>
      </c>
      <c r="R10" s="451">
        <v>0</v>
      </c>
      <c r="S10" s="451">
        <v>0</v>
      </c>
      <c r="T10" s="451">
        <v>238</v>
      </c>
      <c r="U10" s="451">
        <v>0</v>
      </c>
      <c r="V10" s="451">
        <v>238</v>
      </c>
      <c r="W10" s="451">
        <v>45</v>
      </c>
      <c r="X10" s="452">
        <v>104524</v>
      </c>
      <c r="Y10" s="453">
        <v>19139</v>
      </c>
      <c r="Z10" s="454">
        <v>18.310627224369522</v>
      </c>
      <c r="AA10" s="455">
        <v>19139</v>
      </c>
      <c r="AB10" s="454">
        <v>18.310627224369522</v>
      </c>
    </row>
    <row r="11" spans="1:28" ht="21" customHeight="1">
      <c r="A11" s="450" t="s">
        <v>474</v>
      </c>
      <c r="B11" s="451">
        <v>211</v>
      </c>
      <c r="C11" s="451">
        <v>1492</v>
      </c>
      <c r="D11" s="451">
        <v>0</v>
      </c>
      <c r="E11" s="451">
        <v>4282</v>
      </c>
      <c r="F11" s="451">
        <v>5774</v>
      </c>
      <c r="G11" s="451">
        <v>14</v>
      </c>
      <c r="H11" s="451">
        <v>15</v>
      </c>
      <c r="I11" s="451">
        <v>29</v>
      </c>
      <c r="J11" s="451">
        <v>0</v>
      </c>
      <c r="K11" s="451">
        <v>0</v>
      </c>
      <c r="L11" s="451">
        <v>1324</v>
      </c>
      <c r="M11" s="451">
        <v>1379</v>
      </c>
      <c r="N11" s="451">
        <v>2703</v>
      </c>
      <c r="O11" s="451">
        <v>0</v>
      </c>
      <c r="P11" s="451">
        <v>0</v>
      </c>
      <c r="Q11" s="451">
        <v>1637</v>
      </c>
      <c r="R11" s="451">
        <v>2867</v>
      </c>
      <c r="S11" s="451">
        <v>4504</v>
      </c>
      <c r="T11" s="451">
        <v>0</v>
      </c>
      <c r="U11" s="451">
        <v>0</v>
      </c>
      <c r="V11" s="451">
        <v>0</v>
      </c>
      <c r="W11" s="451">
        <v>0</v>
      </c>
      <c r="X11" s="452">
        <v>13221</v>
      </c>
      <c r="Y11" s="453">
        <v>3143</v>
      </c>
      <c r="Z11" s="454">
        <v>23.772785719688375</v>
      </c>
      <c r="AA11" s="455">
        <v>3143</v>
      </c>
      <c r="AB11" s="454">
        <v>23.772785719688375</v>
      </c>
    </row>
    <row r="12" spans="1:28" ht="21" customHeight="1">
      <c r="A12" s="450" t="s">
        <v>475</v>
      </c>
      <c r="B12" s="451">
        <v>640</v>
      </c>
      <c r="C12" s="451">
        <v>15123</v>
      </c>
      <c r="D12" s="451">
        <v>1239</v>
      </c>
      <c r="E12" s="451">
        <v>32933</v>
      </c>
      <c r="F12" s="451">
        <v>49295</v>
      </c>
      <c r="G12" s="451">
        <v>66</v>
      </c>
      <c r="H12" s="451">
        <v>353</v>
      </c>
      <c r="I12" s="451">
        <v>419</v>
      </c>
      <c r="J12" s="451">
        <v>0</v>
      </c>
      <c r="K12" s="451">
        <v>0</v>
      </c>
      <c r="L12" s="451">
        <v>463</v>
      </c>
      <c r="M12" s="451">
        <v>2</v>
      </c>
      <c r="N12" s="451">
        <v>465</v>
      </c>
      <c r="O12" s="451">
        <v>0</v>
      </c>
      <c r="P12" s="451">
        <v>0</v>
      </c>
      <c r="Q12" s="451">
        <v>0</v>
      </c>
      <c r="R12" s="451">
        <v>0</v>
      </c>
      <c r="S12" s="451">
        <v>0</v>
      </c>
      <c r="T12" s="451">
        <v>0</v>
      </c>
      <c r="U12" s="451">
        <v>24</v>
      </c>
      <c r="V12" s="451">
        <v>24</v>
      </c>
      <c r="W12" s="451">
        <v>665</v>
      </c>
      <c r="X12" s="452">
        <v>51508</v>
      </c>
      <c r="Y12" s="453">
        <v>15189</v>
      </c>
      <c r="Z12" s="454">
        <v>29.48862312650462</v>
      </c>
      <c r="AA12" s="455">
        <v>16428</v>
      </c>
      <c r="AB12" s="454">
        <v>31.894074706841657</v>
      </c>
    </row>
    <row r="13" spans="1:28" ht="21" customHeight="1">
      <c r="A13" s="450" t="s">
        <v>476</v>
      </c>
      <c r="B13" s="451">
        <v>1993</v>
      </c>
      <c r="C13" s="451">
        <v>20494</v>
      </c>
      <c r="D13" s="451">
        <v>8183</v>
      </c>
      <c r="E13" s="451">
        <v>44677</v>
      </c>
      <c r="F13" s="451">
        <v>73354</v>
      </c>
      <c r="G13" s="451">
        <v>0</v>
      </c>
      <c r="H13" s="451">
        <v>495</v>
      </c>
      <c r="I13" s="451">
        <v>495</v>
      </c>
      <c r="J13" s="451">
        <v>1714</v>
      </c>
      <c r="K13" s="451">
        <v>0</v>
      </c>
      <c r="L13" s="451">
        <v>0</v>
      </c>
      <c r="M13" s="451">
        <v>2</v>
      </c>
      <c r="N13" s="451">
        <v>2</v>
      </c>
      <c r="O13" s="451">
        <v>0</v>
      </c>
      <c r="P13" s="451">
        <v>0</v>
      </c>
      <c r="Q13" s="451">
        <v>106</v>
      </c>
      <c r="R13" s="451">
        <v>75</v>
      </c>
      <c r="S13" s="451">
        <v>181</v>
      </c>
      <c r="T13" s="451">
        <v>0</v>
      </c>
      <c r="U13" s="451">
        <v>99</v>
      </c>
      <c r="V13" s="451">
        <v>99</v>
      </c>
      <c r="W13" s="451">
        <v>1620</v>
      </c>
      <c r="X13" s="452">
        <v>79458</v>
      </c>
      <c r="Y13" s="453">
        <v>20600</v>
      </c>
      <c r="Z13" s="454">
        <v>25.92564625336656</v>
      </c>
      <c r="AA13" s="455">
        <v>28783</v>
      </c>
      <c r="AB13" s="454">
        <v>36.22416874323542</v>
      </c>
    </row>
    <row r="14" spans="1:28" ht="21" customHeight="1">
      <c r="A14" s="450" t="s">
        <v>477</v>
      </c>
      <c r="B14" s="451">
        <v>0</v>
      </c>
      <c r="C14" s="451">
        <v>8682</v>
      </c>
      <c r="D14" s="451">
        <v>0</v>
      </c>
      <c r="E14" s="451">
        <v>12290</v>
      </c>
      <c r="F14" s="451">
        <v>20972</v>
      </c>
      <c r="G14" s="451">
        <v>0</v>
      </c>
      <c r="H14" s="451">
        <v>591</v>
      </c>
      <c r="I14" s="451">
        <v>591</v>
      </c>
      <c r="J14" s="451">
        <v>0</v>
      </c>
      <c r="K14" s="451">
        <v>0</v>
      </c>
      <c r="L14" s="451">
        <v>0</v>
      </c>
      <c r="M14" s="451">
        <v>410</v>
      </c>
      <c r="N14" s="451">
        <v>410</v>
      </c>
      <c r="O14" s="451">
        <v>0</v>
      </c>
      <c r="P14" s="451">
        <v>0</v>
      </c>
      <c r="Q14" s="451">
        <v>0</v>
      </c>
      <c r="R14" s="451">
        <v>0</v>
      </c>
      <c r="S14" s="451">
        <v>0</v>
      </c>
      <c r="T14" s="451">
        <v>0</v>
      </c>
      <c r="U14" s="451">
        <v>0</v>
      </c>
      <c r="V14" s="451">
        <v>0</v>
      </c>
      <c r="W14" s="451">
        <v>0</v>
      </c>
      <c r="X14" s="452">
        <v>21973</v>
      </c>
      <c r="Y14" s="453">
        <v>8682</v>
      </c>
      <c r="Z14" s="454">
        <v>39.51212852136713</v>
      </c>
      <c r="AA14" s="455">
        <v>8682</v>
      </c>
      <c r="AB14" s="454">
        <v>39.51212852136713</v>
      </c>
    </row>
    <row r="15" spans="1:28" ht="21" customHeight="1">
      <c r="A15" s="456" t="s">
        <v>304</v>
      </c>
      <c r="B15" s="451">
        <v>0</v>
      </c>
      <c r="C15" s="451">
        <v>10438</v>
      </c>
      <c r="D15" s="451">
        <v>4956</v>
      </c>
      <c r="E15" s="451">
        <v>2129</v>
      </c>
      <c r="F15" s="451">
        <v>17523</v>
      </c>
      <c r="G15" s="451">
        <v>89</v>
      </c>
      <c r="H15" s="451">
        <v>5</v>
      </c>
      <c r="I15" s="451">
        <v>94</v>
      </c>
      <c r="J15" s="451">
        <v>0</v>
      </c>
      <c r="K15" s="451">
        <v>0</v>
      </c>
      <c r="L15" s="451">
        <v>0</v>
      </c>
      <c r="M15" s="451">
        <v>0</v>
      </c>
      <c r="N15" s="451">
        <v>0</v>
      </c>
      <c r="O15" s="451">
        <v>0</v>
      </c>
      <c r="P15" s="451">
        <v>0</v>
      </c>
      <c r="Q15" s="451">
        <v>18</v>
      </c>
      <c r="R15" s="451">
        <v>0</v>
      </c>
      <c r="S15" s="451">
        <v>18</v>
      </c>
      <c r="T15" s="451">
        <v>15</v>
      </c>
      <c r="U15" s="451">
        <v>51</v>
      </c>
      <c r="V15" s="451">
        <v>66</v>
      </c>
      <c r="W15" s="451">
        <v>121</v>
      </c>
      <c r="X15" s="452">
        <v>17822</v>
      </c>
      <c r="Y15" s="453">
        <v>10560</v>
      </c>
      <c r="Z15" s="454">
        <v>59.252609134777245</v>
      </c>
      <c r="AA15" s="455">
        <v>15516</v>
      </c>
      <c r="AB15" s="454">
        <v>87.06093592189428</v>
      </c>
    </row>
    <row r="16" spans="1:28" ht="21" customHeight="1">
      <c r="A16" s="450" t="s">
        <v>478</v>
      </c>
      <c r="B16" s="451">
        <v>0</v>
      </c>
      <c r="C16" s="451">
        <v>15997</v>
      </c>
      <c r="D16" s="451">
        <v>0</v>
      </c>
      <c r="E16" s="451">
        <v>19012</v>
      </c>
      <c r="F16" s="451">
        <v>35009</v>
      </c>
      <c r="G16" s="451">
        <v>346</v>
      </c>
      <c r="H16" s="451">
        <v>2206</v>
      </c>
      <c r="I16" s="451">
        <v>2552</v>
      </c>
      <c r="J16" s="451">
        <v>0</v>
      </c>
      <c r="K16" s="451">
        <v>0</v>
      </c>
      <c r="L16" s="451">
        <v>2494</v>
      </c>
      <c r="M16" s="451">
        <v>1039</v>
      </c>
      <c r="N16" s="451">
        <v>3533</v>
      </c>
      <c r="O16" s="451">
        <v>0</v>
      </c>
      <c r="P16" s="451">
        <v>0</v>
      </c>
      <c r="Q16" s="451">
        <v>751</v>
      </c>
      <c r="R16" s="451">
        <v>0</v>
      </c>
      <c r="S16" s="451">
        <v>751</v>
      </c>
      <c r="T16" s="451">
        <v>77</v>
      </c>
      <c r="U16" s="451">
        <v>0</v>
      </c>
      <c r="V16" s="451">
        <v>77</v>
      </c>
      <c r="W16" s="451">
        <v>0</v>
      </c>
      <c r="X16" s="452">
        <v>41922</v>
      </c>
      <c r="Y16" s="453">
        <v>17171</v>
      </c>
      <c r="Z16" s="454">
        <v>40.95940079194695</v>
      </c>
      <c r="AA16" s="455">
        <v>17171</v>
      </c>
      <c r="AB16" s="454">
        <v>40.95940079194695</v>
      </c>
    </row>
    <row r="17" spans="1:28" ht="21" customHeight="1">
      <c r="A17" s="450" t="s">
        <v>479</v>
      </c>
      <c r="B17" s="451">
        <v>12385</v>
      </c>
      <c r="C17" s="451">
        <v>10104</v>
      </c>
      <c r="D17" s="451">
        <v>0</v>
      </c>
      <c r="E17" s="451">
        <v>2370</v>
      </c>
      <c r="F17" s="451">
        <v>12474</v>
      </c>
      <c r="G17" s="451">
        <v>0</v>
      </c>
      <c r="H17" s="451">
        <v>976</v>
      </c>
      <c r="I17" s="451">
        <v>976</v>
      </c>
      <c r="J17" s="451">
        <v>1097</v>
      </c>
      <c r="K17" s="451">
        <v>0</v>
      </c>
      <c r="L17" s="451">
        <v>0</v>
      </c>
      <c r="M17" s="451">
        <v>0</v>
      </c>
      <c r="N17" s="451">
        <v>0</v>
      </c>
      <c r="O17" s="451">
        <v>0</v>
      </c>
      <c r="P17" s="451">
        <v>0</v>
      </c>
      <c r="Q17" s="451">
        <v>0</v>
      </c>
      <c r="R17" s="451">
        <v>0</v>
      </c>
      <c r="S17" s="451">
        <v>0</v>
      </c>
      <c r="T17" s="451">
        <v>0</v>
      </c>
      <c r="U17" s="451">
        <v>0</v>
      </c>
      <c r="V17" s="451">
        <v>0</v>
      </c>
      <c r="W17" s="451">
        <v>0</v>
      </c>
      <c r="X17" s="452">
        <v>26932</v>
      </c>
      <c r="Y17" s="453">
        <v>10104</v>
      </c>
      <c r="Z17" s="454">
        <v>37.51670874795782</v>
      </c>
      <c r="AA17" s="455">
        <v>10104</v>
      </c>
      <c r="AB17" s="454">
        <v>37.51670874795782</v>
      </c>
    </row>
    <row r="18" spans="1:28" ht="21" customHeight="1">
      <c r="A18" s="450" t="s">
        <v>480</v>
      </c>
      <c r="B18" s="451">
        <v>0</v>
      </c>
      <c r="C18" s="451">
        <v>14894</v>
      </c>
      <c r="D18" s="451">
        <v>0</v>
      </c>
      <c r="E18" s="451">
        <v>124964</v>
      </c>
      <c r="F18" s="451">
        <v>139858</v>
      </c>
      <c r="G18" s="451">
        <v>0</v>
      </c>
      <c r="H18" s="451">
        <v>2375</v>
      </c>
      <c r="I18" s="451">
        <v>2375</v>
      </c>
      <c r="J18" s="451">
        <v>0</v>
      </c>
      <c r="K18" s="451">
        <v>0</v>
      </c>
      <c r="L18" s="451">
        <v>0</v>
      </c>
      <c r="M18" s="451">
        <v>35282</v>
      </c>
      <c r="N18" s="451">
        <v>35282</v>
      </c>
      <c r="O18" s="451">
        <v>0</v>
      </c>
      <c r="P18" s="451">
        <v>0</v>
      </c>
      <c r="Q18" s="451">
        <v>10</v>
      </c>
      <c r="R18" s="451">
        <v>0</v>
      </c>
      <c r="S18" s="451">
        <v>10</v>
      </c>
      <c r="T18" s="451">
        <v>0</v>
      </c>
      <c r="U18" s="451">
        <v>208</v>
      </c>
      <c r="V18" s="451">
        <v>208</v>
      </c>
      <c r="W18" s="451">
        <v>0</v>
      </c>
      <c r="X18" s="452">
        <v>177733</v>
      </c>
      <c r="Y18" s="453">
        <v>14904</v>
      </c>
      <c r="Z18" s="454">
        <v>8.38561212605425</v>
      </c>
      <c r="AA18" s="455">
        <v>14904</v>
      </c>
      <c r="AB18" s="454">
        <v>8.38561212605425</v>
      </c>
    </row>
    <row r="19" spans="1:28" ht="21" customHeight="1">
      <c r="A19" s="450" t="s">
        <v>481</v>
      </c>
      <c r="B19" s="451">
        <v>0</v>
      </c>
      <c r="C19" s="451">
        <v>1029</v>
      </c>
      <c r="D19" s="451">
        <v>0</v>
      </c>
      <c r="E19" s="451">
        <v>3765</v>
      </c>
      <c r="F19" s="451">
        <v>4794</v>
      </c>
      <c r="G19" s="451">
        <v>0</v>
      </c>
      <c r="H19" s="451">
        <v>121</v>
      </c>
      <c r="I19" s="451">
        <v>121</v>
      </c>
      <c r="J19" s="451">
        <v>363</v>
      </c>
      <c r="K19" s="451">
        <v>0</v>
      </c>
      <c r="L19" s="451">
        <v>0</v>
      </c>
      <c r="M19" s="451">
        <v>2936</v>
      </c>
      <c r="N19" s="451">
        <v>2936</v>
      </c>
      <c r="O19" s="451">
        <v>0</v>
      </c>
      <c r="P19" s="451">
        <v>0</v>
      </c>
      <c r="Q19" s="451">
        <v>2118</v>
      </c>
      <c r="R19" s="451">
        <v>0</v>
      </c>
      <c r="S19" s="451">
        <v>2118</v>
      </c>
      <c r="T19" s="451">
        <v>0</v>
      </c>
      <c r="U19" s="451">
        <v>0</v>
      </c>
      <c r="V19" s="451">
        <v>0</v>
      </c>
      <c r="W19" s="451">
        <v>0</v>
      </c>
      <c r="X19" s="452">
        <v>10332</v>
      </c>
      <c r="Y19" s="453">
        <v>3147</v>
      </c>
      <c r="Z19" s="454">
        <v>30.45876887340302</v>
      </c>
      <c r="AA19" s="455">
        <v>3147</v>
      </c>
      <c r="AB19" s="454">
        <v>30.45876887340302</v>
      </c>
    </row>
    <row r="20" spans="1:28" ht="21" customHeight="1">
      <c r="A20" s="450" t="s">
        <v>482</v>
      </c>
      <c r="B20" s="451">
        <v>0</v>
      </c>
      <c r="C20" s="451">
        <v>25138</v>
      </c>
      <c r="D20" s="451">
        <v>0</v>
      </c>
      <c r="E20" s="451">
        <v>53247</v>
      </c>
      <c r="F20" s="451">
        <v>78385</v>
      </c>
      <c r="G20" s="451">
        <v>0</v>
      </c>
      <c r="H20" s="451">
        <v>0</v>
      </c>
      <c r="I20" s="451">
        <v>0</v>
      </c>
      <c r="J20" s="451">
        <v>0</v>
      </c>
      <c r="K20" s="451">
        <v>0</v>
      </c>
      <c r="L20" s="451">
        <v>4979</v>
      </c>
      <c r="M20" s="451">
        <v>0</v>
      </c>
      <c r="N20" s="451">
        <v>4979</v>
      </c>
      <c r="O20" s="451">
        <v>0</v>
      </c>
      <c r="P20" s="451">
        <v>0</v>
      </c>
      <c r="Q20" s="451">
        <v>1133</v>
      </c>
      <c r="R20" s="451">
        <v>0</v>
      </c>
      <c r="S20" s="451">
        <v>1133</v>
      </c>
      <c r="T20" s="451">
        <v>167</v>
      </c>
      <c r="U20" s="451">
        <v>0</v>
      </c>
      <c r="V20" s="451">
        <v>167</v>
      </c>
      <c r="W20" s="451">
        <v>0</v>
      </c>
      <c r="X20" s="452">
        <v>84664</v>
      </c>
      <c r="Y20" s="453">
        <v>26438</v>
      </c>
      <c r="Z20" s="454">
        <v>31.22696777851271</v>
      </c>
      <c r="AA20" s="455">
        <v>26438</v>
      </c>
      <c r="AB20" s="454">
        <v>31.22696777851271</v>
      </c>
    </row>
    <row r="21" spans="1:28" ht="21" customHeight="1">
      <c r="A21" s="450" t="s">
        <v>483</v>
      </c>
      <c r="B21" s="451">
        <v>369</v>
      </c>
      <c r="C21" s="451">
        <v>12224</v>
      </c>
      <c r="D21" s="451">
        <v>0</v>
      </c>
      <c r="E21" s="451">
        <v>52119</v>
      </c>
      <c r="F21" s="451">
        <v>64343</v>
      </c>
      <c r="G21" s="451">
        <v>0</v>
      </c>
      <c r="H21" s="451">
        <v>1613</v>
      </c>
      <c r="I21" s="451">
        <v>1613</v>
      </c>
      <c r="J21" s="451">
        <v>0</v>
      </c>
      <c r="K21" s="451">
        <v>2018</v>
      </c>
      <c r="L21" s="451">
        <v>0</v>
      </c>
      <c r="M21" s="451">
        <v>3460</v>
      </c>
      <c r="N21" s="451">
        <v>5478</v>
      </c>
      <c r="O21" s="451">
        <v>0</v>
      </c>
      <c r="P21" s="451">
        <v>0</v>
      </c>
      <c r="Q21" s="451">
        <v>12623</v>
      </c>
      <c r="R21" s="451">
        <v>0</v>
      </c>
      <c r="S21" s="451">
        <v>12623</v>
      </c>
      <c r="T21" s="451">
        <v>0</v>
      </c>
      <c r="U21" s="451">
        <v>265</v>
      </c>
      <c r="V21" s="451">
        <v>265</v>
      </c>
      <c r="W21" s="451">
        <v>0</v>
      </c>
      <c r="X21" s="452">
        <v>84691</v>
      </c>
      <c r="Y21" s="453">
        <v>24847</v>
      </c>
      <c r="Z21" s="454">
        <v>29.33841848602567</v>
      </c>
      <c r="AA21" s="455">
        <v>26865</v>
      </c>
      <c r="AB21" s="454">
        <v>31.72119823830159</v>
      </c>
    </row>
    <row r="22" spans="1:28" ht="21" customHeight="1" thickBot="1">
      <c r="A22" s="457" t="s">
        <v>484</v>
      </c>
      <c r="B22" s="458">
        <v>77</v>
      </c>
      <c r="C22" s="458">
        <v>18717</v>
      </c>
      <c r="D22" s="458">
        <v>4319</v>
      </c>
      <c r="E22" s="458">
        <v>22316</v>
      </c>
      <c r="F22" s="458">
        <v>45352</v>
      </c>
      <c r="G22" s="458">
        <v>269</v>
      </c>
      <c r="H22" s="458">
        <v>2031</v>
      </c>
      <c r="I22" s="458">
        <v>2300</v>
      </c>
      <c r="J22" s="458">
        <v>3213</v>
      </c>
      <c r="K22" s="458">
        <v>0</v>
      </c>
      <c r="L22" s="458">
        <v>940</v>
      </c>
      <c r="M22" s="458">
        <v>7914</v>
      </c>
      <c r="N22" s="458">
        <v>8854</v>
      </c>
      <c r="O22" s="458">
        <v>0</v>
      </c>
      <c r="P22" s="458">
        <v>0</v>
      </c>
      <c r="Q22" s="458">
        <v>297</v>
      </c>
      <c r="R22" s="458">
        <v>1856</v>
      </c>
      <c r="S22" s="458">
        <v>2153</v>
      </c>
      <c r="T22" s="458">
        <v>59</v>
      </c>
      <c r="U22" s="458">
        <v>0</v>
      </c>
      <c r="V22" s="458">
        <v>59</v>
      </c>
      <c r="W22" s="458">
        <v>2124</v>
      </c>
      <c r="X22" s="459">
        <v>64132</v>
      </c>
      <c r="Y22" s="460">
        <v>19342</v>
      </c>
      <c r="Z22" s="461">
        <v>30.1596706792241</v>
      </c>
      <c r="AA22" s="462">
        <v>23661</v>
      </c>
      <c r="AB22" s="461">
        <v>36.89421817501403</v>
      </c>
    </row>
    <row r="23" spans="1:28" ht="21" customHeight="1" thickBot="1">
      <c r="A23" s="463" t="s">
        <v>485</v>
      </c>
      <c r="B23" s="464">
        <v>0</v>
      </c>
      <c r="C23" s="464">
        <v>17820</v>
      </c>
      <c r="D23" s="464">
        <v>0</v>
      </c>
      <c r="E23" s="464">
        <v>106711</v>
      </c>
      <c r="F23" s="464">
        <v>124531</v>
      </c>
      <c r="G23" s="464">
        <v>65583</v>
      </c>
      <c r="H23" s="464">
        <v>0</v>
      </c>
      <c r="I23" s="464">
        <v>65583</v>
      </c>
      <c r="J23" s="464">
        <v>0</v>
      </c>
      <c r="K23" s="464">
        <v>0</v>
      </c>
      <c r="L23" s="464">
        <v>0</v>
      </c>
      <c r="M23" s="464">
        <v>0</v>
      </c>
      <c r="N23" s="464">
        <v>0</v>
      </c>
      <c r="O23" s="464">
        <v>0</v>
      </c>
      <c r="P23" s="464">
        <v>0</v>
      </c>
      <c r="Q23" s="464">
        <v>1121</v>
      </c>
      <c r="R23" s="464">
        <v>0</v>
      </c>
      <c r="S23" s="464">
        <v>1121</v>
      </c>
      <c r="T23" s="464">
        <v>0</v>
      </c>
      <c r="U23" s="464">
        <v>0</v>
      </c>
      <c r="V23" s="464">
        <v>0</v>
      </c>
      <c r="W23" s="464">
        <v>0</v>
      </c>
      <c r="X23" s="465">
        <v>191235</v>
      </c>
      <c r="Y23" s="466">
        <v>84524</v>
      </c>
      <c r="Z23" s="467">
        <v>44.199022145527756</v>
      </c>
      <c r="AA23" s="468">
        <v>84524</v>
      </c>
      <c r="AB23" s="467">
        <v>44.199022145527756</v>
      </c>
    </row>
    <row r="24" spans="1:28" ht="21" customHeight="1">
      <c r="A24" s="469" t="s">
        <v>200</v>
      </c>
      <c r="B24" s="470">
        <v>44887</v>
      </c>
      <c r="C24" s="470">
        <v>316029</v>
      </c>
      <c r="D24" s="470">
        <v>68368</v>
      </c>
      <c r="E24" s="470">
        <v>792675</v>
      </c>
      <c r="F24" s="470">
        <v>1177072</v>
      </c>
      <c r="G24" s="470">
        <v>99244</v>
      </c>
      <c r="H24" s="470">
        <v>14983</v>
      </c>
      <c r="I24" s="470">
        <v>114227</v>
      </c>
      <c r="J24" s="470">
        <v>12685</v>
      </c>
      <c r="K24" s="470">
        <v>10393</v>
      </c>
      <c r="L24" s="471">
        <v>18666</v>
      </c>
      <c r="M24" s="471">
        <v>82174</v>
      </c>
      <c r="N24" s="470">
        <v>111233</v>
      </c>
      <c r="O24" s="470">
        <v>0</v>
      </c>
      <c r="P24" s="470">
        <v>0</v>
      </c>
      <c r="Q24" s="470">
        <v>47862</v>
      </c>
      <c r="R24" s="470">
        <v>12755</v>
      </c>
      <c r="S24" s="470">
        <v>60617</v>
      </c>
      <c r="T24" s="470">
        <v>1685</v>
      </c>
      <c r="U24" s="470">
        <v>1437</v>
      </c>
      <c r="V24" s="470">
        <v>3122</v>
      </c>
      <c r="W24" s="470">
        <v>6969</v>
      </c>
      <c r="X24" s="472">
        <v>1530812</v>
      </c>
      <c r="Y24" s="473">
        <v>464820</v>
      </c>
      <c r="Z24" s="474">
        <v>30.364277259389134</v>
      </c>
      <c r="AA24" s="475">
        <v>543581</v>
      </c>
      <c r="AB24" s="474">
        <v>35.5093244630954</v>
      </c>
    </row>
    <row r="25" spans="1:25" ht="13.5">
      <c r="A25" s="476"/>
      <c r="B25" s="476"/>
      <c r="C25" s="476"/>
      <c r="D25" s="476"/>
      <c r="E25" s="476"/>
      <c r="F25" s="476"/>
      <c r="G25" s="476"/>
      <c r="H25" s="476"/>
      <c r="I25" s="476"/>
      <c r="J25" s="476"/>
      <c r="K25" s="476"/>
      <c r="L25" s="477"/>
      <c r="M25" s="477"/>
      <c r="N25" s="476"/>
      <c r="O25" s="476"/>
      <c r="P25" s="476"/>
      <c r="Q25" s="476"/>
      <c r="R25" s="476"/>
      <c r="S25" s="476"/>
      <c r="T25" s="476"/>
      <c r="U25" s="476"/>
      <c r="V25" s="476"/>
      <c r="W25" s="476"/>
      <c r="X25" s="476"/>
      <c r="Y25" s="476"/>
    </row>
    <row r="26" spans="1:25" ht="13.5">
      <c r="A26" s="445"/>
      <c r="B26" s="445"/>
      <c r="C26" s="477"/>
      <c r="D26" s="477"/>
      <c r="E26" s="477"/>
      <c r="F26" s="477"/>
      <c r="G26" s="445"/>
      <c r="H26" s="445"/>
      <c r="I26" s="445"/>
      <c r="J26" s="477"/>
      <c r="K26" s="477"/>
      <c r="L26" s="477"/>
      <c r="M26" s="477"/>
      <c r="N26" s="477"/>
      <c r="O26" s="445"/>
      <c r="P26" s="445"/>
      <c r="Q26" s="445"/>
      <c r="R26" s="445"/>
      <c r="S26" s="445"/>
      <c r="T26" s="445"/>
      <c r="U26" s="445"/>
      <c r="V26" s="445"/>
      <c r="W26" s="445"/>
      <c r="X26" s="445"/>
      <c r="Y26" s="445"/>
    </row>
    <row r="27" spans="1:25" ht="13.5">
      <c r="A27" s="445"/>
      <c r="B27" s="445"/>
      <c r="C27" s="477"/>
      <c r="D27" s="477"/>
      <c r="E27" s="477"/>
      <c r="F27" s="477"/>
      <c r="G27" s="445"/>
      <c r="H27" s="445"/>
      <c r="I27" s="445"/>
      <c r="J27" s="445"/>
      <c r="K27" s="477"/>
      <c r="L27" s="477"/>
      <c r="M27" s="477"/>
      <c r="N27" s="477"/>
      <c r="O27" s="445"/>
      <c r="P27" s="445"/>
      <c r="Q27" s="445"/>
      <c r="R27" s="445"/>
      <c r="S27" s="445"/>
      <c r="T27" s="445"/>
      <c r="U27" s="445"/>
      <c r="V27" s="445"/>
      <c r="W27" s="445"/>
      <c r="X27" s="445"/>
      <c r="Y27" s="445"/>
    </row>
    <row r="28" spans="3:25" ht="13.5">
      <c r="C28" s="477"/>
      <c r="D28" s="477"/>
      <c r="E28" s="477"/>
      <c r="F28" s="477"/>
      <c r="J28" s="477"/>
      <c r="K28" s="477"/>
      <c r="L28" s="477"/>
      <c r="M28" s="477"/>
      <c r="N28" s="477"/>
      <c r="W28" s="477"/>
      <c r="X28" s="477"/>
      <c r="Y28" s="477"/>
    </row>
    <row r="29" spans="2:25" ht="13.5">
      <c r="B29" s="477"/>
      <c r="C29" s="477"/>
      <c r="D29" s="477"/>
      <c r="E29" s="477"/>
      <c r="F29" s="477"/>
      <c r="G29" s="477"/>
      <c r="H29" s="477"/>
      <c r="I29" s="477"/>
      <c r="J29" s="477"/>
      <c r="K29" s="477"/>
      <c r="N29" s="477"/>
      <c r="O29" s="477"/>
      <c r="P29" s="477"/>
      <c r="Q29" s="477"/>
      <c r="R29" s="477"/>
      <c r="S29" s="477"/>
      <c r="T29" s="477"/>
      <c r="U29" s="477"/>
      <c r="V29" s="477"/>
      <c r="W29" s="477"/>
      <c r="X29" s="477"/>
      <c r="Y29" s="477"/>
    </row>
  </sheetData>
  <sheetProtection/>
  <mergeCells count="19">
    <mergeCell ref="Z3:Z4"/>
    <mergeCell ref="AA3:AA4"/>
    <mergeCell ref="AB3:AB4"/>
    <mergeCell ref="P3:P4"/>
    <mergeCell ref="Q3:S3"/>
    <mergeCell ref="T3:V3"/>
    <mergeCell ref="W3:W4"/>
    <mergeCell ref="X3:X4"/>
    <mergeCell ref="Y3:Y4"/>
    <mergeCell ref="A2:A4"/>
    <mergeCell ref="B2:W2"/>
    <mergeCell ref="Y2:Z2"/>
    <mergeCell ref="AA2:AB2"/>
    <mergeCell ref="B3:B4"/>
    <mergeCell ref="C3:F3"/>
    <mergeCell ref="G3:I3"/>
    <mergeCell ref="J3:J4"/>
    <mergeCell ref="K3:N3"/>
    <mergeCell ref="O3:O4"/>
  </mergeCells>
  <printOptions/>
  <pageMargins left="0.5905511811023623" right="0.5905511811023623" top="0.7874015748031497" bottom="0.3937007874015748" header="0" footer="0.1968503937007874"/>
  <pageSetup fitToHeight="1" fitToWidth="1" horizontalDpi="600" verticalDpi="600" orientation="landscape" paperSize="9" scale="94"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C29"/>
  <sheetViews>
    <sheetView view="pageBreakPreview" zoomScale="87" zoomScaleSheetLayoutView="87" zoomScalePageLayoutView="0" workbookViewId="0" topLeftCell="A1">
      <selection activeCell="A10" sqref="A10:IV10"/>
    </sheetView>
  </sheetViews>
  <sheetFormatPr defaultColWidth="9.00390625" defaultRowHeight="13.5"/>
  <cols>
    <col min="1" max="1" width="8.875" style="446" customWidth="1"/>
    <col min="2" max="2" width="6.75390625" style="446" bestFit="1" customWidth="1"/>
    <col min="3" max="3" width="8.25390625" style="446" bestFit="1" customWidth="1"/>
    <col min="4" max="4" width="6.75390625" style="446" bestFit="1" customWidth="1"/>
    <col min="5" max="5" width="8.25390625" style="446" bestFit="1" customWidth="1"/>
    <col min="6" max="6" width="7.875" style="446" hidden="1" customWidth="1"/>
    <col min="7" max="7" width="6.75390625" style="446" bestFit="1" customWidth="1"/>
    <col min="8" max="8" width="6.00390625" style="446" bestFit="1" customWidth="1"/>
    <col min="9" max="9" width="9.75390625" style="446" hidden="1" customWidth="1"/>
    <col min="10" max="10" width="7.50390625" style="446" bestFit="1" customWidth="1"/>
    <col min="11" max="11" width="6.00390625" style="446" bestFit="1" customWidth="1"/>
    <col min="12" max="13" width="7.50390625" style="446" bestFit="1" customWidth="1"/>
    <col min="14" max="14" width="8.25390625" style="446" bestFit="1" customWidth="1"/>
    <col min="15" max="15" width="9.00390625" style="446" hidden="1" customWidth="1"/>
    <col min="16" max="17" width="4.125" style="446" customWidth="1"/>
    <col min="18" max="19" width="6.75390625" style="446" bestFit="1" customWidth="1"/>
    <col min="20" max="20" width="7.125" style="446" hidden="1" customWidth="1"/>
    <col min="21" max="22" width="6.00390625" style="446" bestFit="1" customWidth="1"/>
    <col min="23" max="23" width="7.125" style="446" hidden="1" customWidth="1"/>
    <col min="24" max="24" width="6.75390625" style="446" bestFit="1" customWidth="1"/>
    <col min="25" max="26" width="8.25390625" style="446" bestFit="1" customWidth="1"/>
    <col min="27" max="27" width="4.625" style="446" customWidth="1"/>
    <col min="28" max="28" width="8.25390625" style="446" customWidth="1"/>
    <col min="29" max="29" width="5.00390625" style="446" customWidth="1"/>
    <col min="30" max="30" width="8.625" style="446" customWidth="1"/>
    <col min="31" max="32" width="12.125" style="446" customWidth="1"/>
    <col min="33" max="16384" width="9.00390625" style="446" customWidth="1"/>
  </cols>
  <sheetData>
    <row r="1" spans="1:26" ht="14.25">
      <c r="A1" s="478" t="s">
        <v>486</v>
      </c>
      <c r="B1" s="445"/>
      <c r="C1" s="445"/>
      <c r="D1" s="445"/>
      <c r="E1" s="445"/>
      <c r="F1" s="445"/>
      <c r="G1" s="445"/>
      <c r="H1" s="445"/>
      <c r="I1" s="445"/>
      <c r="J1" s="445"/>
      <c r="K1" s="445"/>
      <c r="L1" s="445"/>
      <c r="M1" s="445"/>
      <c r="N1" s="445"/>
      <c r="O1" s="445"/>
      <c r="P1" s="445"/>
      <c r="Q1" s="445"/>
      <c r="R1" s="445"/>
      <c r="S1" s="445"/>
      <c r="T1" s="445"/>
      <c r="U1" s="445"/>
      <c r="V1" s="445"/>
      <c r="W1" s="445"/>
      <c r="X1" s="445"/>
      <c r="Y1" s="445"/>
      <c r="Z1" s="445"/>
    </row>
    <row r="2" spans="1:29" ht="13.5" customHeight="1">
      <c r="A2" s="942" t="s">
        <v>344</v>
      </c>
      <c r="B2" s="966" t="s">
        <v>487</v>
      </c>
      <c r="C2" s="967"/>
      <c r="D2" s="967"/>
      <c r="E2" s="967"/>
      <c r="F2" s="967"/>
      <c r="G2" s="967"/>
      <c r="H2" s="967"/>
      <c r="I2" s="967"/>
      <c r="J2" s="967"/>
      <c r="K2" s="967"/>
      <c r="L2" s="967"/>
      <c r="M2" s="967"/>
      <c r="N2" s="967"/>
      <c r="O2" s="967"/>
      <c r="P2" s="967"/>
      <c r="Q2" s="967"/>
      <c r="R2" s="967"/>
      <c r="S2" s="967"/>
      <c r="T2" s="967"/>
      <c r="U2" s="967"/>
      <c r="V2" s="967"/>
      <c r="W2" s="967"/>
      <c r="X2" s="967"/>
      <c r="Y2" s="447" t="s">
        <v>447</v>
      </c>
      <c r="Z2" s="968" t="s">
        <v>448</v>
      </c>
      <c r="AA2" s="969"/>
      <c r="AB2" s="970" t="s">
        <v>449</v>
      </c>
      <c r="AC2" s="969"/>
    </row>
    <row r="3" spans="1:29" ht="17.25" customHeight="1">
      <c r="A3" s="943"/>
      <c r="B3" s="950" t="s">
        <v>450</v>
      </c>
      <c r="C3" s="952" t="s">
        <v>451</v>
      </c>
      <c r="D3" s="952"/>
      <c r="E3" s="952"/>
      <c r="F3" s="952"/>
      <c r="G3" s="952" t="s">
        <v>452</v>
      </c>
      <c r="H3" s="952"/>
      <c r="I3" s="952"/>
      <c r="J3" s="950" t="s">
        <v>453</v>
      </c>
      <c r="K3" s="952" t="s">
        <v>454</v>
      </c>
      <c r="L3" s="952"/>
      <c r="M3" s="952"/>
      <c r="N3" s="952"/>
      <c r="O3" s="952"/>
      <c r="P3" s="952" t="s">
        <v>455</v>
      </c>
      <c r="Q3" s="952" t="s">
        <v>456</v>
      </c>
      <c r="R3" s="952" t="s">
        <v>457</v>
      </c>
      <c r="S3" s="952"/>
      <c r="T3" s="952"/>
      <c r="U3" s="952" t="s">
        <v>458</v>
      </c>
      <c r="V3" s="952"/>
      <c r="W3" s="952"/>
      <c r="X3" s="952" t="s">
        <v>459</v>
      </c>
      <c r="Y3" s="962" t="s">
        <v>460</v>
      </c>
      <c r="Z3" s="971" t="s">
        <v>461</v>
      </c>
      <c r="AA3" s="953" t="s">
        <v>462</v>
      </c>
      <c r="AB3" s="955" t="s">
        <v>461</v>
      </c>
      <c r="AC3" s="953" t="s">
        <v>462</v>
      </c>
    </row>
    <row r="4" spans="1:29" ht="33.75">
      <c r="A4" s="944"/>
      <c r="B4" s="951"/>
      <c r="C4" s="448" t="s">
        <v>463</v>
      </c>
      <c r="D4" s="448" t="s">
        <v>464</v>
      </c>
      <c r="E4" s="448" t="s">
        <v>441</v>
      </c>
      <c r="F4" s="448" t="s">
        <v>64</v>
      </c>
      <c r="G4" s="448" t="s">
        <v>463</v>
      </c>
      <c r="H4" s="448" t="s">
        <v>441</v>
      </c>
      <c r="I4" s="448" t="s">
        <v>64</v>
      </c>
      <c r="J4" s="951"/>
      <c r="K4" s="448" t="s">
        <v>488</v>
      </c>
      <c r="L4" s="449" t="s">
        <v>489</v>
      </c>
      <c r="M4" s="449" t="s">
        <v>490</v>
      </c>
      <c r="N4" s="448" t="s">
        <v>441</v>
      </c>
      <c r="O4" s="448" t="s">
        <v>64</v>
      </c>
      <c r="P4" s="952"/>
      <c r="Q4" s="952"/>
      <c r="R4" s="448" t="s">
        <v>463</v>
      </c>
      <c r="S4" s="448" t="s">
        <v>441</v>
      </c>
      <c r="T4" s="448" t="s">
        <v>64</v>
      </c>
      <c r="U4" s="448" t="s">
        <v>463</v>
      </c>
      <c r="V4" s="448" t="s">
        <v>441</v>
      </c>
      <c r="W4" s="448" t="s">
        <v>64</v>
      </c>
      <c r="X4" s="952"/>
      <c r="Y4" s="963"/>
      <c r="Z4" s="972"/>
      <c r="AA4" s="954"/>
      <c r="AB4" s="956"/>
      <c r="AC4" s="954"/>
    </row>
    <row r="5" spans="1:29" ht="21" customHeight="1">
      <c r="A5" s="450" t="s">
        <v>468</v>
      </c>
      <c r="B5" s="479">
        <v>243210</v>
      </c>
      <c r="C5" s="479">
        <v>643035</v>
      </c>
      <c r="D5" s="479">
        <v>74975</v>
      </c>
      <c r="E5" s="479">
        <v>1299194</v>
      </c>
      <c r="F5" s="479">
        <v>2017204</v>
      </c>
      <c r="G5" s="479">
        <v>17739</v>
      </c>
      <c r="H5" s="479">
        <v>0</v>
      </c>
      <c r="I5" s="479">
        <v>17739</v>
      </c>
      <c r="J5" s="479">
        <v>0</v>
      </c>
      <c r="K5" s="479">
        <v>0</v>
      </c>
      <c r="L5" s="479">
        <v>0</v>
      </c>
      <c r="M5" s="479">
        <v>0</v>
      </c>
      <c r="N5" s="479">
        <v>481</v>
      </c>
      <c r="O5" s="479">
        <v>481</v>
      </c>
      <c r="P5" s="479">
        <v>0</v>
      </c>
      <c r="Q5" s="479">
        <v>0</v>
      </c>
      <c r="R5" s="479">
        <v>0</v>
      </c>
      <c r="S5" s="479">
        <v>49417</v>
      </c>
      <c r="T5" s="479">
        <v>49417</v>
      </c>
      <c r="U5" s="479">
        <v>3465</v>
      </c>
      <c r="V5" s="479">
        <v>0</v>
      </c>
      <c r="W5" s="479">
        <v>3465</v>
      </c>
      <c r="X5" s="479">
        <v>212921</v>
      </c>
      <c r="Y5" s="480">
        <v>2544437</v>
      </c>
      <c r="Z5" s="481">
        <v>664239</v>
      </c>
      <c r="AA5" s="482">
        <v>26.105539260748056</v>
      </c>
      <c r="AB5" s="5">
        <v>739214</v>
      </c>
      <c r="AC5" s="483">
        <v>29.05216360240006</v>
      </c>
    </row>
    <row r="6" spans="1:29" ht="21" customHeight="1">
      <c r="A6" s="450" t="s">
        <v>469</v>
      </c>
      <c r="B6" s="479">
        <v>8204</v>
      </c>
      <c r="C6" s="479">
        <v>31645</v>
      </c>
      <c r="D6" s="479">
        <v>0</v>
      </c>
      <c r="E6" s="479">
        <v>326595</v>
      </c>
      <c r="F6" s="479">
        <v>358240</v>
      </c>
      <c r="G6" s="479">
        <v>0</v>
      </c>
      <c r="H6" s="479">
        <v>8648</v>
      </c>
      <c r="I6" s="479">
        <v>8648</v>
      </c>
      <c r="J6" s="479">
        <v>42931</v>
      </c>
      <c r="K6" s="479">
        <v>0</v>
      </c>
      <c r="L6" s="479">
        <v>8466</v>
      </c>
      <c r="M6" s="479">
        <v>102803</v>
      </c>
      <c r="N6" s="479">
        <v>167425</v>
      </c>
      <c r="O6" s="479">
        <v>278694</v>
      </c>
      <c r="P6" s="479">
        <v>14</v>
      </c>
      <c r="Q6" s="479">
        <v>0</v>
      </c>
      <c r="R6" s="479">
        <v>0</v>
      </c>
      <c r="S6" s="479">
        <v>19655</v>
      </c>
      <c r="T6" s="479">
        <v>19655</v>
      </c>
      <c r="U6" s="479">
        <v>23</v>
      </c>
      <c r="V6" s="479">
        <v>843</v>
      </c>
      <c r="W6" s="479">
        <v>866</v>
      </c>
      <c r="X6" s="479">
        <v>144</v>
      </c>
      <c r="Y6" s="480">
        <v>717396</v>
      </c>
      <c r="Z6" s="481">
        <v>31668</v>
      </c>
      <c r="AA6" s="482">
        <v>4.4142983791378825</v>
      </c>
      <c r="AB6" s="5">
        <v>134471</v>
      </c>
      <c r="AC6" s="483">
        <v>18.74431973414962</v>
      </c>
    </row>
    <row r="7" spans="1:29" ht="21" customHeight="1">
      <c r="A7" s="450" t="s">
        <v>470</v>
      </c>
      <c r="B7" s="479">
        <v>648</v>
      </c>
      <c r="C7" s="479">
        <v>34787</v>
      </c>
      <c r="D7" s="479">
        <v>0</v>
      </c>
      <c r="E7" s="479">
        <v>783427</v>
      </c>
      <c r="F7" s="479">
        <v>818214</v>
      </c>
      <c r="G7" s="479">
        <v>23027</v>
      </c>
      <c r="H7" s="479">
        <v>31339</v>
      </c>
      <c r="I7" s="479">
        <v>54366</v>
      </c>
      <c r="J7" s="479">
        <v>670</v>
      </c>
      <c r="K7" s="479">
        <v>0</v>
      </c>
      <c r="L7" s="479">
        <v>0</v>
      </c>
      <c r="M7" s="479">
        <v>0</v>
      </c>
      <c r="N7" s="479">
        <v>9245</v>
      </c>
      <c r="O7" s="479">
        <v>9245</v>
      </c>
      <c r="P7" s="479">
        <v>0</v>
      </c>
      <c r="Q7" s="479">
        <v>0</v>
      </c>
      <c r="R7" s="479">
        <v>0</v>
      </c>
      <c r="S7" s="479">
        <v>11852</v>
      </c>
      <c r="T7" s="479">
        <v>11852</v>
      </c>
      <c r="U7" s="479">
        <v>2018</v>
      </c>
      <c r="V7" s="479">
        <v>0</v>
      </c>
      <c r="W7" s="479">
        <v>2018</v>
      </c>
      <c r="X7" s="479">
        <v>0</v>
      </c>
      <c r="Y7" s="480">
        <v>897013</v>
      </c>
      <c r="Z7" s="481">
        <v>59832</v>
      </c>
      <c r="AA7" s="482">
        <v>6.670137445053751</v>
      </c>
      <c r="AB7" s="5">
        <v>59832</v>
      </c>
      <c r="AC7" s="483">
        <v>6.670137445053751</v>
      </c>
    </row>
    <row r="8" spans="1:29" ht="21" customHeight="1">
      <c r="A8" s="450" t="s">
        <v>471</v>
      </c>
      <c r="B8" s="479">
        <v>3270</v>
      </c>
      <c r="C8" s="479">
        <v>16733</v>
      </c>
      <c r="D8" s="479">
        <v>11346</v>
      </c>
      <c r="E8" s="479">
        <v>101700</v>
      </c>
      <c r="F8" s="479">
        <v>129779</v>
      </c>
      <c r="G8" s="479">
        <v>217</v>
      </c>
      <c r="H8" s="479">
        <v>217</v>
      </c>
      <c r="I8" s="479">
        <v>434</v>
      </c>
      <c r="J8" s="479">
        <v>155</v>
      </c>
      <c r="K8" s="479">
        <v>8375</v>
      </c>
      <c r="L8" s="479">
        <v>0</v>
      </c>
      <c r="M8" s="479">
        <v>0</v>
      </c>
      <c r="N8" s="479">
        <v>244607</v>
      </c>
      <c r="O8" s="479">
        <v>252982</v>
      </c>
      <c r="P8" s="479">
        <v>0</v>
      </c>
      <c r="Q8" s="479">
        <v>0</v>
      </c>
      <c r="R8" s="479">
        <v>11476</v>
      </c>
      <c r="S8" s="479">
        <v>5812</v>
      </c>
      <c r="T8" s="479">
        <v>17288</v>
      </c>
      <c r="U8" s="479">
        <v>15</v>
      </c>
      <c r="V8" s="479">
        <v>2959</v>
      </c>
      <c r="W8" s="479">
        <v>2974</v>
      </c>
      <c r="X8" s="479">
        <v>4474</v>
      </c>
      <c r="Y8" s="480">
        <v>411356</v>
      </c>
      <c r="Z8" s="481">
        <v>28441</v>
      </c>
      <c r="AA8" s="482">
        <v>6.913962601736695</v>
      </c>
      <c r="AB8" s="5">
        <v>48162</v>
      </c>
      <c r="AC8" s="483">
        <v>11.708106846624334</v>
      </c>
    </row>
    <row r="9" spans="1:29" ht="21" customHeight="1">
      <c r="A9" s="450" t="s">
        <v>472</v>
      </c>
      <c r="B9" s="479">
        <v>210</v>
      </c>
      <c r="C9" s="479">
        <v>2715</v>
      </c>
      <c r="D9" s="479">
        <v>17237</v>
      </c>
      <c r="E9" s="479">
        <v>67088</v>
      </c>
      <c r="F9" s="479">
        <v>87040</v>
      </c>
      <c r="G9" s="479">
        <v>0</v>
      </c>
      <c r="H9" s="479">
        <v>1900</v>
      </c>
      <c r="I9" s="479">
        <v>1900</v>
      </c>
      <c r="J9" s="479">
        <v>3629</v>
      </c>
      <c r="K9" s="479">
        <v>0</v>
      </c>
      <c r="L9" s="479">
        <v>0</v>
      </c>
      <c r="M9" s="479">
        <v>0</v>
      </c>
      <c r="N9" s="479">
        <v>131728</v>
      </c>
      <c r="O9" s="479">
        <v>131728</v>
      </c>
      <c r="P9" s="479">
        <v>0</v>
      </c>
      <c r="Q9" s="479">
        <v>0</v>
      </c>
      <c r="R9" s="479">
        <v>51632</v>
      </c>
      <c r="S9" s="479">
        <v>20018</v>
      </c>
      <c r="T9" s="479">
        <v>71650</v>
      </c>
      <c r="U9" s="479">
        <v>0</v>
      </c>
      <c r="V9" s="479">
        <v>441</v>
      </c>
      <c r="W9" s="479">
        <v>441</v>
      </c>
      <c r="X9" s="479">
        <v>624</v>
      </c>
      <c r="Y9" s="480">
        <v>297222</v>
      </c>
      <c r="Z9" s="481">
        <v>54347</v>
      </c>
      <c r="AA9" s="482">
        <v>18.28498563363412</v>
      </c>
      <c r="AB9" s="5">
        <v>71584</v>
      </c>
      <c r="AC9" s="483">
        <v>24.084354455592116</v>
      </c>
    </row>
    <row r="10" spans="1:29" ht="21" customHeight="1">
      <c r="A10" s="450" t="s">
        <v>473</v>
      </c>
      <c r="B10" s="479">
        <v>10021</v>
      </c>
      <c r="C10" s="479">
        <v>109330</v>
      </c>
      <c r="D10" s="479">
        <v>0</v>
      </c>
      <c r="E10" s="479">
        <v>446225</v>
      </c>
      <c r="F10" s="479">
        <v>555555</v>
      </c>
      <c r="G10" s="479">
        <v>6198</v>
      </c>
      <c r="H10" s="479">
        <v>7160</v>
      </c>
      <c r="I10" s="479">
        <v>13358</v>
      </c>
      <c r="J10" s="479">
        <v>9934</v>
      </c>
      <c r="K10" s="479">
        <v>0</v>
      </c>
      <c r="L10" s="479">
        <v>0</v>
      </c>
      <c r="M10" s="479">
        <v>34959</v>
      </c>
      <c r="N10" s="479">
        <v>63683</v>
      </c>
      <c r="O10" s="479">
        <v>98642</v>
      </c>
      <c r="P10" s="479">
        <v>0</v>
      </c>
      <c r="Q10" s="479">
        <v>0</v>
      </c>
      <c r="R10" s="479">
        <v>1064</v>
      </c>
      <c r="S10" s="479">
        <v>10797</v>
      </c>
      <c r="T10" s="479">
        <v>11861</v>
      </c>
      <c r="U10" s="479">
        <v>379</v>
      </c>
      <c r="V10" s="479">
        <v>1305</v>
      </c>
      <c r="W10" s="479">
        <v>1684</v>
      </c>
      <c r="X10" s="479">
        <v>384</v>
      </c>
      <c r="Y10" s="480">
        <v>701439</v>
      </c>
      <c r="Z10" s="481">
        <v>116971</v>
      </c>
      <c r="AA10" s="482">
        <v>16.675862049301507</v>
      </c>
      <c r="AB10" s="5">
        <v>151930</v>
      </c>
      <c r="AC10" s="483">
        <v>21.659759437385148</v>
      </c>
    </row>
    <row r="11" spans="1:29" ht="21" customHeight="1">
      <c r="A11" s="450" t="s">
        <v>474</v>
      </c>
      <c r="B11" s="479">
        <v>2435</v>
      </c>
      <c r="C11" s="479">
        <v>28551</v>
      </c>
      <c r="D11" s="479">
        <v>5313</v>
      </c>
      <c r="E11" s="479">
        <v>31525</v>
      </c>
      <c r="F11" s="479">
        <v>65389</v>
      </c>
      <c r="G11" s="479">
        <v>14</v>
      </c>
      <c r="H11" s="479">
        <v>2373</v>
      </c>
      <c r="I11" s="479">
        <v>2387</v>
      </c>
      <c r="J11" s="479">
        <v>275</v>
      </c>
      <c r="K11" s="479">
        <v>0</v>
      </c>
      <c r="L11" s="479">
        <v>1324</v>
      </c>
      <c r="M11" s="479">
        <v>139028</v>
      </c>
      <c r="N11" s="479">
        <v>17692</v>
      </c>
      <c r="O11" s="479">
        <v>158044</v>
      </c>
      <c r="P11" s="479">
        <v>0</v>
      </c>
      <c r="Q11" s="479">
        <v>0</v>
      </c>
      <c r="R11" s="479">
        <v>27447</v>
      </c>
      <c r="S11" s="479">
        <v>4524</v>
      </c>
      <c r="T11" s="479">
        <v>31971</v>
      </c>
      <c r="U11" s="479">
        <v>0</v>
      </c>
      <c r="V11" s="479">
        <v>201</v>
      </c>
      <c r="W11" s="479">
        <v>201</v>
      </c>
      <c r="X11" s="479">
        <v>0</v>
      </c>
      <c r="Y11" s="480">
        <v>260702</v>
      </c>
      <c r="Z11" s="481">
        <v>56012</v>
      </c>
      <c r="AA11" s="482">
        <v>21.485067241524806</v>
      </c>
      <c r="AB11" s="5">
        <v>200353</v>
      </c>
      <c r="AC11" s="483">
        <v>76.85134751555415</v>
      </c>
    </row>
    <row r="12" spans="1:29" ht="21" customHeight="1">
      <c r="A12" s="450" t="s">
        <v>475</v>
      </c>
      <c r="B12" s="479">
        <v>813</v>
      </c>
      <c r="C12" s="479">
        <v>38693</v>
      </c>
      <c r="D12" s="479">
        <v>5334</v>
      </c>
      <c r="E12" s="479">
        <v>220236</v>
      </c>
      <c r="F12" s="479">
        <v>264263</v>
      </c>
      <c r="G12" s="479">
        <v>185</v>
      </c>
      <c r="H12" s="479">
        <v>2065</v>
      </c>
      <c r="I12" s="479">
        <v>2250</v>
      </c>
      <c r="J12" s="479">
        <v>0</v>
      </c>
      <c r="K12" s="479">
        <v>0</v>
      </c>
      <c r="L12" s="479">
        <v>463</v>
      </c>
      <c r="M12" s="479">
        <v>19115</v>
      </c>
      <c r="N12" s="479">
        <v>13819</v>
      </c>
      <c r="O12" s="479">
        <v>33397</v>
      </c>
      <c r="P12" s="479">
        <v>12</v>
      </c>
      <c r="Q12" s="479">
        <v>0</v>
      </c>
      <c r="R12" s="479">
        <v>0</v>
      </c>
      <c r="S12" s="479">
        <v>9714</v>
      </c>
      <c r="T12" s="479">
        <v>9714</v>
      </c>
      <c r="U12" s="479">
        <v>0</v>
      </c>
      <c r="V12" s="479">
        <v>117</v>
      </c>
      <c r="W12" s="479">
        <v>117</v>
      </c>
      <c r="X12" s="479">
        <v>5436</v>
      </c>
      <c r="Y12" s="480">
        <v>316002</v>
      </c>
      <c r="Z12" s="481">
        <v>38878</v>
      </c>
      <c r="AA12" s="482">
        <v>12.30308668932475</v>
      </c>
      <c r="AB12" s="5">
        <v>63327</v>
      </c>
      <c r="AC12" s="483">
        <v>20.040063037575713</v>
      </c>
    </row>
    <row r="13" spans="1:29" ht="21" customHeight="1">
      <c r="A13" s="450" t="s">
        <v>476</v>
      </c>
      <c r="B13" s="479">
        <v>2665</v>
      </c>
      <c r="C13" s="479">
        <v>31502</v>
      </c>
      <c r="D13" s="479">
        <v>102847</v>
      </c>
      <c r="E13" s="479">
        <v>301610</v>
      </c>
      <c r="F13" s="479">
        <v>435959</v>
      </c>
      <c r="G13" s="479">
        <v>0</v>
      </c>
      <c r="H13" s="479">
        <v>4254</v>
      </c>
      <c r="I13" s="479">
        <v>4254</v>
      </c>
      <c r="J13" s="479">
        <v>7199</v>
      </c>
      <c r="K13" s="479">
        <v>0</v>
      </c>
      <c r="L13" s="479">
        <v>0</v>
      </c>
      <c r="M13" s="479">
        <v>56350</v>
      </c>
      <c r="N13" s="479">
        <v>59789</v>
      </c>
      <c r="O13" s="479">
        <v>116139</v>
      </c>
      <c r="P13" s="479">
        <v>0</v>
      </c>
      <c r="Q13" s="479">
        <v>0</v>
      </c>
      <c r="R13" s="479">
        <v>14257</v>
      </c>
      <c r="S13" s="479">
        <v>4184</v>
      </c>
      <c r="T13" s="479">
        <v>18441</v>
      </c>
      <c r="U13" s="479">
        <v>0</v>
      </c>
      <c r="V13" s="479">
        <v>375</v>
      </c>
      <c r="W13" s="479">
        <v>375</v>
      </c>
      <c r="X13" s="479">
        <v>8811</v>
      </c>
      <c r="Y13" s="480">
        <v>593843</v>
      </c>
      <c r="Z13" s="481">
        <v>45759</v>
      </c>
      <c r="AA13" s="482">
        <v>7.705572011457573</v>
      </c>
      <c r="AB13" s="5">
        <v>204956</v>
      </c>
      <c r="AC13" s="483">
        <v>34.513499359258255</v>
      </c>
    </row>
    <row r="14" spans="1:29" ht="21" customHeight="1">
      <c r="A14" s="450" t="s">
        <v>477</v>
      </c>
      <c r="B14" s="479">
        <v>0</v>
      </c>
      <c r="C14" s="479">
        <v>30151</v>
      </c>
      <c r="D14" s="479">
        <v>0</v>
      </c>
      <c r="E14" s="479">
        <v>212334</v>
      </c>
      <c r="F14" s="479">
        <v>242485</v>
      </c>
      <c r="G14" s="479">
        <v>0</v>
      </c>
      <c r="H14" s="479">
        <v>6038</v>
      </c>
      <c r="I14" s="479">
        <v>6038</v>
      </c>
      <c r="J14" s="479">
        <v>0</v>
      </c>
      <c r="K14" s="479">
        <v>0</v>
      </c>
      <c r="L14" s="479">
        <v>0</v>
      </c>
      <c r="M14" s="479">
        <v>0</v>
      </c>
      <c r="N14" s="479">
        <v>182416</v>
      </c>
      <c r="O14" s="479">
        <v>182416</v>
      </c>
      <c r="P14" s="479">
        <v>0</v>
      </c>
      <c r="Q14" s="479">
        <v>0</v>
      </c>
      <c r="R14" s="479">
        <v>28</v>
      </c>
      <c r="S14" s="479">
        <v>6349</v>
      </c>
      <c r="T14" s="479">
        <v>6377</v>
      </c>
      <c r="U14" s="479">
        <v>0</v>
      </c>
      <c r="V14" s="479">
        <v>114</v>
      </c>
      <c r="W14" s="479">
        <v>114</v>
      </c>
      <c r="X14" s="479">
        <v>0</v>
      </c>
      <c r="Y14" s="480">
        <v>437430</v>
      </c>
      <c r="Z14" s="481">
        <v>30179</v>
      </c>
      <c r="AA14" s="482">
        <v>6.899161008618522</v>
      </c>
      <c r="AB14" s="5">
        <v>30179</v>
      </c>
      <c r="AC14" s="483">
        <v>6.899161008618522</v>
      </c>
    </row>
    <row r="15" spans="1:29" ht="21" customHeight="1">
      <c r="A15" s="456" t="s">
        <v>304</v>
      </c>
      <c r="B15" s="479">
        <v>10</v>
      </c>
      <c r="C15" s="479">
        <v>103913</v>
      </c>
      <c r="D15" s="479">
        <v>43718</v>
      </c>
      <c r="E15" s="479">
        <v>162888</v>
      </c>
      <c r="F15" s="479">
        <v>310519</v>
      </c>
      <c r="G15" s="479">
        <v>669</v>
      </c>
      <c r="H15" s="479">
        <v>302</v>
      </c>
      <c r="I15" s="479">
        <v>971</v>
      </c>
      <c r="J15" s="479">
        <v>0</v>
      </c>
      <c r="K15" s="479">
        <v>0</v>
      </c>
      <c r="L15" s="479">
        <v>0</v>
      </c>
      <c r="M15" s="479">
        <v>1591</v>
      </c>
      <c r="N15" s="479">
        <v>4636</v>
      </c>
      <c r="O15" s="479">
        <v>6227</v>
      </c>
      <c r="P15" s="479">
        <v>0</v>
      </c>
      <c r="Q15" s="479">
        <v>24</v>
      </c>
      <c r="R15" s="479">
        <v>51</v>
      </c>
      <c r="S15" s="479">
        <v>6985</v>
      </c>
      <c r="T15" s="479">
        <v>7036</v>
      </c>
      <c r="U15" s="479">
        <v>398</v>
      </c>
      <c r="V15" s="479">
        <v>271</v>
      </c>
      <c r="W15" s="479">
        <v>669</v>
      </c>
      <c r="X15" s="479">
        <v>574</v>
      </c>
      <c r="Y15" s="480">
        <v>326030</v>
      </c>
      <c r="Z15" s="481">
        <v>105031</v>
      </c>
      <c r="AA15" s="482">
        <v>32.215133576664726</v>
      </c>
      <c r="AB15" s="5">
        <v>150340</v>
      </c>
      <c r="AC15" s="483">
        <v>46.112320952059626</v>
      </c>
    </row>
    <row r="16" spans="1:29" ht="21" customHeight="1">
      <c r="A16" s="450" t="s">
        <v>478</v>
      </c>
      <c r="B16" s="479">
        <v>0</v>
      </c>
      <c r="C16" s="479">
        <v>25061</v>
      </c>
      <c r="D16" s="479">
        <v>0</v>
      </c>
      <c r="E16" s="479">
        <v>182032</v>
      </c>
      <c r="F16" s="479">
        <v>207093</v>
      </c>
      <c r="G16" s="479">
        <v>614</v>
      </c>
      <c r="H16" s="479">
        <v>4384</v>
      </c>
      <c r="I16" s="479">
        <v>4998</v>
      </c>
      <c r="J16" s="479">
        <v>0</v>
      </c>
      <c r="K16" s="479">
        <v>0</v>
      </c>
      <c r="L16" s="479">
        <v>2494</v>
      </c>
      <c r="M16" s="479">
        <v>38765</v>
      </c>
      <c r="N16" s="479">
        <v>67832</v>
      </c>
      <c r="O16" s="479">
        <v>109091</v>
      </c>
      <c r="P16" s="479">
        <v>0</v>
      </c>
      <c r="Q16" s="479">
        <v>15</v>
      </c>
      <c r="R16" s="479">
        <v>2932</v>
      </c>
      <c r="S16" s="479">
        <v>6775</v>
      </c>
      <c r="T16" s="479">
        <v>9707</v>
      </c>
      <c r="U16" s="479">
        <v>368</v>
      </c>
      <c r="V16" s="479">
        <v>0</v>
      </c>
      <c r="W16" s="479">
        <v>368</v>
      </c>
      <c r="X16" s="479">
        <v>0</v>
      </c>
      <c r="Y16" s="480">
        <v>331272</v>
      </c>
      <c r="Z16" s="481">
        <v>28975</v>
      </c>
      <c r="AA16" s="482">
        <v>8.746588905793425</v>
      </c>
      <c r="AB16" s="5">
        <v>67740</v>
      </c>
      <c r="AC16" s="483">
        <v>20.448453234804028</v>
      </c>
    </row>
    <row r="17" spans="1:29" ht="21" customHeight="1">
      <c r="A17" s="450" t="s">
        <v>479</v>
      </c>
      <c r="B17" s="479">
        <v>12385</v>
      </c>
      <c r="C17" s="479">
        <v>32640</v>
      </c>
      <c r="D17" s="479">
        <v>0</v>
      </c>
      <c r="E17" s="479">
        <v>65873</v>
      </c>
      <c r="F17" s="479">
        <v>98513</v>
      </c>
      <c r="G17" s="479">
        <v>0</v>
      </c>
      <c r="H17" s="479">
        <v>2723</v>
      </c>
      <c r="I17" s="479">
        <v>2723</v>
      </c>
      <c r="J17" s="479">
        <v>1097</v>
      </c>
      <c r="K17" s="479">
        <v>0</v>
      </c>
      <c r="L17" s="479">
        <v>0</v>
      </c>
      <c r="M17" s="479">
        <v>0</v>
      </c>
      <c r="N17" s="479">
        <v>28874</v>
      </c>
      <c r="O17" s="479">
        <v>28874</v>
      </c>
      <c r="P17" s="479">
        <v>0</v>
      </c>
      <c r="Q17" s="479">
        <v>0</v>
      </c>
      <c r="R17" s="479">
        <v>12511</v>
      </c>
      <c r="S17" s="479">
        <v>2032</v>
      </c>
      <c r="T17" s="479">
        <v>14543</v>
      </c>
      <c r="U17" s="479">
        <v>0</v>
      </c>
      <c r="V17" s="479">
        <v>0</v>
      </c>
      <c r="W17" s="479">
        <v>0</v>
      </c>
      <c r="X17" s="479">
        <v>0</v>
      </c>
      <c r="Y17" s="480">
        <v>158135</v>
      </c>
      <c r="Z17" s="481">
        <v>45151</v>
      </c>
      <c r="AA17" s="482">
        <v>28.552186422993014</v>
      </c>
      <c r="AB17" s="5">
        <v>45151</v>
      </c>
      <c r="AC17" s="483">
        <v>28.552186422993014</v>
      </c>
    </row>
    <row r="18" spans="1:29" ht="21" customHeight="1">
      <c r="A18" s="450" t="s">
        <v>480</v>
      </c>
      <c r="B18" s="479">
        <v>0</v>
      </c>
      <c r="C18" s="479">
        <v>17034</v>
      </c>
      <c r="D18" s="479">
        <v>0</v>
      </c>
      <c r="E18" s="479">
        <v>176980</v>
      </c>
      <c r="F18" s="479">
        <v>194014</v>
      </c>
      <c r="G18" s="479">
        <v>0</v>
      </c>
      <c r="H18" s="479">
        <v>6519</v>
      </c>
      <c r="I18" s="479">
        <v>6519</v>
      </c>
      <c r="J18" s="479">
        <v>0</v>
      </c>
      <c r="K18" s="479">
        <v>0</v>
      </c>
      <c r="L18" s="479">
        <v>0</v>
      </c>
      <c r="M18" s="479">
        <v>0</v>
      </c>
      <c r="N18" s="479">
        <v>229065</v>
      </c>
      <c r="O18" s="479">
        <v>229065</v>
      </c>
      <c r="P18" s="479">
        <v>0</v>
      </c>
      <c r="Q18" s="479">
        <v>0</v>
      </c>
      <c r="R18" s="479">
        <v>6249</v>
      </c>
      <c r="S18" s="479">
        <v>0</v>
      </c>
      <c r="T18" s="479">
        <v>6249</v>
      </c>
      <c r="U18" s="479">
        <v>0</v>
      </c>
      <c r="V18" s="479">
        <v>429</v>
      </c>
      <c r="W18" s="479">
        <v>429</v>
      </c>
      <c r="X18" s="479">
        <v>0</v>
      </c>
      <c r="Y18" s="480">
        <v>436276</v>
      </c>
      <c r="Z18" s="481">
        <v>23283</v>
      </c>
      <c r="AA18" s="482">
        <v>5.336759299159248</v>
      </c>
      <c r="AB18" s="5">
        <v>23283</v>
      </c>
      <c r="AC18" s="483">
        <v>5.336759299159248</v>
      </c>
    </row>
    <row r="19" spans="1:29" ht="21" customHeight="1">
      <c r="A19" s="450" t="s">
        <v>481</v>
      </c>
      <c r="B19" s="479">
        <v>0</v>
      </c>
      <c r="C19" s="479">
        <v>5447</v>
      </c>
      <c r="D19" s="479">
        <v>0</v>
      </c>
      <c r="E19" s="479">
        <v>50378</v>
      </c>
      <c r="F19" s="479">
        <v>55825</v>
      </c>
      <c r="G19" s="479">
        <v>0</v>
      </c>
      <c r="H19" s="479">
        <v>6937</v>
      </c>
      <c r="I19" s="479">
        <v>6937</v>
      </c>
      <c r="J19" s="479">
        <v>1741</v>
      </c>
      <c r="K19" s="479">
        <v>0</v>
      </c>
      <c r="L19" s="479">
        <v>0</v>
      </c>
      <c r="M19" s="479">
        <v>0</v>
      </c>
      <c r="N19" s="479">
        <v>106874</v>
      </c>
      <c r="O19" s="479">
        <v>106874</v>
      </c>
      <c r="P19" s="479">
        <v>0</v>
      </c>
      <c r="Q19" s="479">
        <v>0</v>
      </c>
      <c r="R19" s="479">
        <v>8316</v>
      </c>
      <c r="S19" s="479">
        <v>6058</v>
      </c>
      <c r="T19" s="479">
        <v>14374</v>
      </c>
      <c r="U19" s="479">
        <v>0</v>
      </c>
      <c r="V19" s="479">
        <v>0</v>
      </c>
      <c r="W19" s="479">
        <v>0</v>
      </c>
      <c r="X19" s="479">
        <v>0</v>
      </c>
      <c r="Y19" s="480">
        <v>185751</v>
      </c>
      <c r="Z19" s="481">
        <v>13763</v>
      </c>
      <c r="AA19" s="482">
        <v>7.409381376143331</v>
      </c>
      <c r="AB19" s="5">
        <v>13763</v>
      </c>
      <c r="AC19" s="483">
        <v>7.409381376143331</v>
      </c>
    </row>
    <row r="20" spans="1:29" ht="21" customHeight="1">
      <c r="A20" s="450" t="s">
        <v>482</v>
      </c>
      <c r="B20" s="479">
        <v>0</v>
      </c>
      <c r="C20" s="479">
        <v>25465</v>
      </c>
      <c r="D20" s="479">
        <v>0</v>
      </c>
      <c r="E20" s="479">
        <v>65162</v>
      </c>
      <c r="F20" s="479">
        <v>90627</v>
      </c>
      <c r="G20" s="479">
        <v>0</v>
      </c>
      <c r="H20" s="479">
        <v>411</v>
      </c>
      <c r="I20" s="479">
        <v>411</v>
      </c>
      <c r="J20" s="479">
        <v>0</v>
      </c>
      <c r="K20" s="479">
        <v>0</v>
      </c>
      <c r="L20" s="479">
        <v>4979</v>
      </c>
      <c r="M20" s="479">
        <v>139326</v>
      </c>
      <c r="N20" s="479">
        <v>4570</v>
      </c>
      <c r="O20" s="479">
        <v>148875</v>
      </c>
      <c r="P20" s="479">
        <v>0</v>
      </c>
      <c r="Q20" s="479">
        <v>0</v>
      </c>
      <c r="R20" s="479">
        <v>19177</v>
      </c>
      <c r="S20" s="479">
        <v>0</v>
      </c>
      <c r="T20" s="479">
        <v>19177</v>
      </c>
      <c r="U20" s="479">
        <v>478</v>
      </c>
      <c r="V20" s="479">
        <v>0</v>
      </c>
      <c r="W20" s="479">
        <v>478</v>
      </c>
      <c r="X20" s="479">
        <v>0</v>
      </c>
      <c r="Y20" s="480">
        <v>259568</v>
      </c>
      <c r="Z20" s="481">
        <v>45120</v>
      </c>
      <c r="AA20" s="482">
        <v>17.38272822535906</v>
      </c>
      <c r="AB20" s="5">
        <v>184446</v>
      </c>
      <c r="AC20" s="483">
        <v>71.05883622018122</v>
      </c>
    </row>
    <row r="21" spans="1:29" ht="21" customHeight="1">
      <c r="A21" s="450" t="s">
        <v>483</v>
      </c>
      <c r="B21" s="479">
        <v>477</v>
      </c>
      <c r="C21" s="479">
        <v>12391</v>
      </c>
      <c r="D21" s="479">
        <v>0</v>
      </c>
      <c r="E21" s="479">
        <v>60021</v>
      </c>
      <c r="F21" s="479">
        <v>72412</v>
      </c>
      <c r="G21" s="479">
        <v>0</v>
      </c>
      <c r="H21" s="479">
        <v>1912</v>
      </c>
      <c r="I21" s="479">
        <v>1912</v>
      </c>
      <c r="J21" s="479">
        <v>0</v>
      </c>
      <c r="K21" s="479">
        <v>31842</v>
      </c>
      <c r="L21" s="479">
        <v>0</v>
      </c>
      <c r="M21" s="479">
        <v>0</v>
      </c>
      <c r="N21" s="479">
        <v>10986</v>
      </c>
      <c r="O21" s="479">
        <v>42828</v>
      </c>
      <c r="P21" s="479">
        <v>0</v>
      </c>
      <c r="Q21" s="479">
        <v>0</v>
      </c>
      <c r="R21" s="479">
        <v>19144</v>
      </c>
      <c r="S21" s="479">
        <v>1403</v>
      </c>
      <c r="T21" s="479">
        <v>20547</v>
      </c>
      <c r="U21" s="479">
        <v>0</v>
      </c>
      <c r="V21" s="479">
        <v>319</v>
      </c>
      <c r="W21" s="479">
        <v>319</v>
      </c>
      <c r="X21" s="479">
        <v>0</v>
      </c>
      <c r="Y21" s="480">
        <v>138495</v>
      </c>
      <c r="Z21" s="481">
        <v>31535</v>
      </c>
      <c r="AA21" s="482">
        <v>22.769775082132927</v>
      </c>
      <c r="AB21" s="5">
        <v>63377</v>
      </c>
      <c r="AC21" s="483">
        <v>45.761218816563776</v>
      </c>
    </row>
    <row r="22" spans="1:29" ht="21" customHeight="1" thickBot="1">
      <c r="A22" s="457" t="s">
        <v>484</v>
      </c>
      <c r="B22" s="484">
        <v>2526</v>
      </c>
      <c r="C22" s="484">
        <v>42067</v>
      </c>
      <c r="D22" s="484">
        <v>13004</v>
      </c>
      <c r="E22" s="484">
        <v>104107</v>
      </c>
      <c r="F22" s="484">
        <v>159178</v>
      </c>
      <c r="G22" s="484">
        <v>1297</v>
      </c>
      <c r="H22" s="484">
        <v>3280</v>
      </c>
      <c r="I22" s="484">
        <v>4577</v>
      </c>
      <c r="J22" s="484">
        <v>10474</v>
      </c>
      <c r="K22" s="484">
        <v>0</v>
      </c>
      <c r="L22" s="484">
        <v>940</v>
      </c>
      <c r="M22" s="484">
        <v>106541</v>
      </c>
      <c r="N22" s="484">
        <v>96870</v>
      </c>
      <c r="O22" s="484">
        <v>204351</v>
      </c>
      <c r="P22" s="484">
        <v>0</v>
      </c>
      <c r="Q22" s="484">
        <v>0</v>
      </c>
      <c r="R22" s="484">
        <v>6386</v>
      </c>
      <c r="S22" s="484">
        <v>23758</v>
      </c>
      <c r="T22" s="484">
        <v>30144</v>
      </c>
      <c r="U22" s="484">
        <v>244</v>
      </c>
      <c r="V22" s="484">
        <v>0</v>
      </c>
      <c r="W22" s="484">
        <v>244</v>
      </c>
      <c r="X22" s="484">
        <v>8205</v>
      </c>
      <c r="Y22" s="485">
        <v>419699</v>
      </c>
      <c r="Z22" s="486">
        <v>49994</v>
      </c>
      <c r="AA22" s="487">
        <v>11.91187017362443</v>
      </c>
      <c r="AB22" s="9">
        <v>169539</v>
      </c>
      <c r="AC22" s="488">
        <v>40.39537859275338</v>
      </c>
    </row>
    <row r="23" spans="1:29" ht="21" customHeight="1" thickBot="1">
      <c r="A23" s="463" t="s">
        <v>485</v>
      </c>
      <c r="B23" s="489">
        <v>0</v>
      </c>
      <c r="C23" s="489">
        <v>17820</v>
      </c>
      <c r="D23" s="489">
        <v>0</v>
      </c>
      <c r="E23" s="489">
        <v>106711</v>
      </c>
      <c r="F23" s="489">
        <v>124531</v>
      </c>
      <c r="G23" s="489">
        <v>65583</v>
      </c>
      <c r="H23" s="489">
        <v>0</v>
      </c>
      <c r="I23" s="489">
        <v>65583</v>
      </c>
      <c r="J23" s="489">
        <v>0</v>
      </c>
      <c r="K23" s="489">
        <v>0</v>
      </c>
      <c r="L23" s="489">
        <v>18666</v>
      </c>
      <c r="M23" s="489">
        <v>0</v>
      </c>
      <c r="N23" s="489">
        <v>0</v>
      </c>
      <c r="O23" s="489">
        <v>0</v>
      </c>
      <c r="P23" s="489">
        <v>0</v>
      </c>
      <c r="Q23" s="489">
        <v>0</v>
      </c>
      <c r="R23" s="489">
        <v>1121</v>
      </c>
      <c r="S23" s="489">
        <v>0</v>
      </c>
      <c r="T23" s="489">
        <v>1121</v>
      </c>
      <c r="U23" s="489">
        <v>0</v>
      </c>
      <c r="V23" s="489">
        <v>0</v>
      </c>
      <c r="W23" s="489">
        <v>0</v>
      </c>
      <c r="X23" s="489">
        <v>0</v>
      </c>
      <c r="Y23" s="490">
        <v>191235</v>
      </c>
      <c r="Z23" s="491">
        <v>84524</v>
      </c>
      <c r="AA23" s="492">
        <v>44.199022145527756</v>
      </c>
      <c r="AB23" s="11">
        <v>84524</v>
      </c>
      <c r="AC23" s="493">
        <v>44.199022145527756</v>
      </c>
    </row>
    <row r="24" spans="1:29" ht="21" customHeight="1">
      <c r="A24" s="494" t="s">
        <v>200</v>
      </c>
      <c r="B24" s="495">
        <v>286874</v>
      </c>
      <c r="C24" s="495">
        <v>1248980</v>
      </c>
      <c r="D24" s="495">
        <v>273774</v>
      </c>
      <c r="E24" s="495">
        <v>4764086</v>
      </c>
      <c r="F24" s="495">
        <v>6286840</v>
      </c>
      <c r="G24" s="495">
        <v>115543</v>
      </c>
      <c r="H24" s="495">
        <v>90462</v>
      </c>
      <c r="I24" s="495">
        <v>206005</v>
      </c>
      <c r="J24" s="495">
        <v>78105</v>
      </c>
      <c r="K24" s="495">
        <v>40217</v>
      </c>
      <c r="L24" s="15">
        <v>37332</v>
      </c>
      <c r="M24" s="15">
        <v>638478</v>
      </c>
      <c r="N24" s="15">
        <v>1440592</v>
      </c>
      <c r="O24" s="495">
        <v>2137953</v>
      </c>
      <c r="P24" s="495">
        <v>26</v>
      </c>
      <c r="Q24" s="495">
        <v>39</v>
      </c>
      <c r="R24" s="495">
        <v>181791</v>
      </c>
      <c r="S24" s="495">
        <v>189333</v>
      </c>
      <c r="T24" s="495">
        <v>371124</v>
      </c>
      <c r="U24" s="495">
        <v>7388</v>
      </c>
      <c r="V24" s="495">
        <v>7374</v>
      </c>
      <c r="W24" s="495">
        <v>14762</v>
      </c>
      <c r="X24" s="495">
        <v>241573</v>
      </c>
      <c r="Y24" s="496">
        <v>9623301</v>
      </c>
      <c r="Z24" s="497">
        <v>1553702</v>
      </c>
      <c r="AA24" s="498">
        <v>16.145208385355502</v>
      </c>
      <c r="AB24" s="495">
        <v>2506171</v>
      </c>
      <c r="AC24" s="499">
        <v>26.042737310201563</v>
      </c>
    </row>
    <row r="25" spans="1:26" ht="13.5">
      <c r="A25" s="476"/>
      <c r="B25" s="476"/>
      <c r="C25" s="476"/>
      <c r="D25" s="476"/>
      <c r="E25" s="476"/>
      <c r="F25" s="476"/>
      <c r="G25" s="476"/>
      <c r="H25" s="476"/>
      <c r="I25" s="476"/>
      <c r="J25" s="476"/>
      <c r="K25" s="476"/>
      <c r="L25" s="477"/>
      <c r="M25" s="477"/>
      <c r="N25" s="477"/>
      <c r="O25" s="476"/>
      <c r="P25" s="476"/>
      <c r="Q25" s="476"/>
      <c r="R25" s="476"/>
      <c r="S25" s="476"/>
      <c r="T25" s="476"/>
      <c r="U25" s="476"/>
      <c r="V25" s="476"/>
      <c r="W25" s="476"/>
      <c r="X25" s="476"/>
      <c r="Y25" s="476"/>
      <c r="Z25" s="476"/>
    </row>
    <row r="26" spans="1:26" ht="13.5">
      <c r="A26" s="445"/>
      <c r="B26" s="445"/>
      <c r="C26" s="477"/>
      <c r="D26" s="477"/>
      <c r="E26" s="477"/>
      <c r="F26" s="477"/>
      <c r="G26" s="445"/>
      <c r="H26" s="445"/>
      <c r="I26" s="445"/>
      <c r="J26" s="477"/>
      <c r="K26" s="477"/>
      <c r="L26" s="477"/>
      <c r="M26" s="477"/>
      <c r="N26" s="477"/>
      <c r="O26" s="477"/>
      <c r="P26" s="445"/>
      <c r="Q26" s="445"/>
      <c r="R26" s="445"/>
      <c r="S26" s="445"/>
      <c r="T26" s="445"/>
      <c r="U26" s="445"/>
      <c r="V26" s="445"/>
      <c r="W26" s="445"/>
      <c r="X26" s="445"/>
      <c r="Y26" s="445"/>
      <c r="Z26" s="445"/>
    </row>
    <row r="27" spans="1:26" ht="13.5">
      <c r="A27" s="445"/>
      <c r="B27" s="445"/>
      <c r="C27" s="477"/>
      <c r="D27" s="477"/>
      <c r="E27" s="477"/>
      <c r="F27" s="477"/>
      <c r="G27" s="445"/>
      <c r="H27" s="445"/>
      <c r="I27" s="445"/>
      <c r="J27" s="445"/>
      <c r="K27" s="477"/>
      <c r="L27" s="477"/>
      <c r="M27" s="477"/>
      <c r="N27" s="477"/>
      <c r="O27" s="477"/>
      <c r="P27" s="445"/>
      <c r="Q27" s="445"/>
      <c r="R27" s="445"/>
      <c r="S27" s="445"/>
      <c r="T27" s="445"/>
      <c r="U27" s="445"/>
      <c r="V27" s="445"/>
      <c r="W27" s="445"/>
      <c r="X27" s="445"/>
      <c r="Y27" s="445"/>
      <c r="Z27" s="445"/>
    </row>
    <row r="28" spans="3:26" ht="13.5">
      <c r="C28" s="477"/>
      <c r="D28" s="477"/>
      <c r="E28" s="477"/>
      <c r="F28" s="477"/>
      <c r="J28" s="477"/>
      <c r="K28" s="477"/>
      <c r="L28" s="477"/>
      <c r="M28" s="477"/>
      <c r="N28" s="477"/>
      <c r="O28" s="477"/>
      <c r="X28" s="477"/>
      <c r="Y28" s="477"/>
      <c r="Z28" s="477"/>
    </row>
    <row r="29" spans="2:26" ht="13.5">
      <c r="B29" s="477"/>
      <c r="C29" s="477"/>
      <c r="D29" s="477"/>
      <c r="E29" s="477"/>
      <c r="F29" s="477"/>
      <c r="G29" s="477"/>
      <c r="H29" s="477"/>
      <c r="I29" s="477"/>
      <c r="J29" s="477"/>
      <c r="K29" s="477"/>
      <c r="O29" s="477"/>
      <c r="P29" s="477"/>
      <c r="Q29" s="477"/>
      <c r="R29" s="477"/>
      <c r="S29" s="477"/>
      <c r="T29" s="477"/>
      <c r="U29" s="477"/>
      <c r="V29" s="477"/>
      <c r="W29" s="477"/>
      <c r="X29" s="477"/>
      <c r="Y29" s="477"/>
      <c r="Z29" s="477"/>
    </row>
  </sheetData>
  <sheetProtection/>
  <mergeCells count="19">
    <mergeCell ref="Q3:Q4"/>
    <mergeCell ref="Z3:Z4"/>
    <mergeCell ref="AA3:AA4"/>
    <mergeCell ref="AB3:AB4"/>
    <mergeCell ref="P3:P4"/>
    <mergeCell ref="X3:X4"/>
    <mergeCell ref="Y3:Y4"/>
    <mergeCell ref="R3:T3"/>
    <mergeCell ref="U3:W3"/>
    <mergeCell ref="AC3:AC4"/>
    <mergeCell ref="A2:A4"/>
    <mergeCell ref="B2:X2"/>
    <mergeCell ref="Z2:AA2"/>
    <mergeCell ref="AB2:AC2"/>
    <mergeCell ref="B3:B4"/>
    <mergeCell ref="C3:F3"/>
    <mergeCell ref="G3:I3"/>
    <mergeCell ref="J3:J4"/>
    <mergeCell ref="K3:O3"/>
  </mergeCells>
  <printOptions/>
  <pageMargins left="0.5905511811023623" right="0.5905511811023623" top="0.7874015748031497" bottom="0.3937007874015748" header="0" footer="0.1968503937007874"/>
  <pageSetup fitToHeight="1" fitToWidth="1" horizontalDpi="600" verticalDpi="600" orientation="landscape" paperSize="9" scale="83"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H51"/>
  <sheetViews>
    <sheetView view="pageBreakPreview" zoomScale="60" zoomScalePageLayoutView="0" workbookViewId="0" topLeftCell="A4">
      <selection activeCell="AB37" sqref="AB37"/>
    </sheetView>
  </sheetViews>
  <sheetFormatPr defaultColWidth="9.00390625" defaultRowHeight="13.5"/>
  <cols>
    <col min="1" max="1" width="9.125" style="609" customWidth="1"/>
    <col min="2" max="3" width="4.625" style="692" customWidth="1"/>
    <col min="4" max="4" width="4.375" style="609" customWidth="1"/>
    <col min="5" max="5" width="4.875" style="609" customWidth="1"/>
    <col min="6" max="6" width="6.875" style="609" customWidth="1"/>
    <col min="7" max="8" width="4.625" style="609" customWidth="1"/>
    <col min="9" max="9" width="6.25390625" style="609" customWidth="1"/>
    <col min="10" max="10" width="6.75390625" style="609" customWidth="1"/>
    <col min="11" max="24" width="4.625" style="609" customWidth="1"/>
    <col min="25" max="26" width="6.625" style="609" customWidth="1"/>
    <col min="27" max="32" width="6.875" style="609" customWidth="1"/>
    <col min="33" max="33" width="6.50390625" style="609" customWidth="1"/>
    <col min="34" max="34" width="6.25390625" style="609" hidden="1" customWidth="1"/>
    <col min="35" max="43" width="6.50390625" style="609" customWidth="1"/>
    <col min="44" max="16384" width="9.00390625" style="609" customWidth="1"/>
  </cols>
  <sheetData>
    <row r="1" spans="1:32" ht="18" thickBot="1">
      <c r="A1" s="606" t="s">
        <v>892</v>
      </c>
      <c r="B1" s="607"/>
      <c r="C1" s="607"/>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row>
    <row r="2" spans="1:34" ht="13.5">
      <c r="A2" s="973" t="s">
        <v>344</v>
      </c>
      <c r="B2" s="975" t="s">
        <v>491</v>
      </c>
      <c r="C2" s="975"/>
      <c r="D2" s="975" t="s">
        <v>492</v>
      </c>
      <c r="E2" s="975" t="s">
        <v>493</v>
      </c>
      <c r="F2" s="975" t="s">
        <v>494</v>
      </c>
      <c r="G2" s="975"/>
      <c r="H2" s="975"/>
      <c r="I2" s="975"/>
      <c r="J2" s="975"/>
      <c r="K2" s="975" t="s">
        <v>495</v>
      </c>
      <c r="L2" s="975"/>
      <c r="M2" s="975"/>
      <c r="N2" s="975"/>
      <c r="O2" s="975"/>
      <c r="P2" s="975"/>
      <c r="Q2" s="975"/>
      <c r="R2" s="975"/>
      <c r="S2" s="975"/>
      <c r="T2" s="975"/>
      <c r="U2" s="975"/>
      <c r="V2" s="975"/>
      <c r="W2" s="975"/>
      <c r="X2" s="975"/>
      <c r="Y2" s="975" t="s">
        <v>496</v>
      </c>
      <c r="Z2" s="976"/>
      <c r="AA2" s="977" t="s">
        <v>497</v>
      </c>
      <c r="AB2" s="975"/>
      <c r="AC2" s="975"/>
      <c r="AD2" s="975" t="s">
        <v>498</v>
      </c>
      <c r="AE2" s="975"/>
      <c r="AF2" s="975"/>
      <c r="AH2" s="613" t="s">
        <v>499</v>
      </c>
    </row>
    <row r="3" spans="1:34" s="614" customFormat="1" ht="31.5" customHeight="1">
      <c r="A3" s="974"/>
      <c r="B3" s="610" t="s">
        <v>500</v>
      </c>
      <c r="C3" s="610" t="s">
        <v>501</v>
      </c>
      <c r="D3" s="975"/>
      <c r="E3" s="975"/>
      <c r="F3" s="610" t="s">
        <v>502</v>
      </c>
      <c r="G3" s="610" t="s">
        <v>503</v>
      </c>
      <c r="H3" s="610" t="s">
        <v>504</v>
      </c>
      <c r="I3" s="610" t="s">
        <v>505</v>
      </c>
      <c r="J3" s="610" t="s">
        <v>506</v>
      </c>
      <c r="K3" s="615" t="s">
        <v>507</v>
      </c>
      <c r="L3" s="615" t="s">
        <v>508</v>
      </c>
      <c r="M3" s="615" t="s">
        <v>509</v>
      </c>
      <c r="N3" s="615" t="s">
        <v>510</v>
      </c>
      <c r="O3" s="616" t="s">
        <v>511</v>
      </c>
      <c r="P3" s="616" t="s">
        <v>512</v>
      </c>
      <c r="Q3" s="616" t="s">
        <v>513</v>
      </c>
      <c r="R3" s="615" t="s">
        <v>514</v>
      </c>
      <c r="S3" s="615" t="s">
        <v>515</v>
      </c>
      <c r="T3" s="615" t="s">
        <v>516</v>
      </c>
      <c r="U3" s="615" t="s">
        <v>517</v>
      </c>
      <c r="V3" s="610" t="s">
        <v>518</v>
      </c>
      <c r="W3" s="615" t="s">
        <v>519</v>
      </c>
      <c r="X3" s="615" t="s">
        <v>520</v>
      </c>
      <c r="Y3" s="610" t="s">
        <v>521</v>
      </c>
      <c r="Z3" s="611" t="s">
        <v>522</v>
      </c>
      <c r="AA3" s="612" t="s">
        <v>523</v>
      </c>
      <c r="AB3" s="610" t="s">
        <v>524</v>
      </c>
      <c r="AC3" s="610" t="s">
        <v>525</v>
      </c>
      <c r="AD3" s="610" t="s">
        <v>523</v>
      </c>
      <c r="AE3" s="610" t="s">
        <v>524</v>
      </c>
      <c r="AF3" s="610" t="s">
        <v>525</v>
      </c>
      <c r="AH3" s="617"/>
    </row>
    <row r="4" spans="1:34" s="624" customFormat="1" ht="13.5">
      <c r="A4" s="618" t="s">
        <v>327</v>
      </c>
      <c r="B4" s="610">
        <v>1</v>
      </c>
      <c r="C4" s="610">
        <v>0</v>
      </c>
      <c r="D4" s="610" t="s">
        <v>526</v>
      </c>
      <c r="E4" s="610"/>
      <c r="F4" s="421">
        <f>1000*1.1</f>
        <v>1100</v>
      </c>
      <c r="G4" s="619" t="s">
        <v>502</v>
      </c>
      <c r="H4" s="619" t="s">
        <v>502</v>
      </c>
      <c r="I4" s="619" t="s">
        <v>502</v>
      </c>
      <c r="J4" s="619" t="s">
        <v>502</v>
      </c>
      <c r="K4" s="978">
        <f>22*1.1</f>
        <v>24.200000000000003</v>
      </c>
      <c r="L4" s="978"/>
      <c r="M4" s="978"/>
      <c r="N4" s="978"/>
      <c r="O4" s="620">
        <f>105*1.1</f>
        <v>115.50000000000001</v>
      </c>
      <c r="P4" s="620">
        <f>113*1.1</f>
        <v>124.30000000000001</v>
      </c>
      <c r="Q4" s="979">
        <f>140*1.1</f>
        <v>154</v>
      </c>
      <c r="R4" s="979"/>
      <c r="S4" s="979">
        <f>165*1.1</f>
        <v>181.50000000000003</v>
      </c>
      <c r="T4" s="979"/>
      <c r="U4" s="620">
        <f>185*1.1</f>
        <v>203.50000000000003</v>
      </c>
      <c r="V4" s="979">
        <f>210*1.1</f>
        <v>231.00000000000003</v>
      </c>
      <c r="W4" s="979"/>
      <c r="X4" s="979"/>
      <c r="Y4" s="621">
        <v>0</v>
      </c>
      <c r="Z4" s="622">
        <v>0</v>
      </c>
      <c r="AA4" s="623">
        <f>ROUNDDOWN(F4+K4*10,0)</f>
        <v>1342</v>
      </c>
      <c r="AB4" s="421">
        <f>ROUNDDOWN(F4+K4*10+O4*10,0)</f>
        <v>2497</v>
      </c>
      <c r="AC4" s="421">
        <f>ROUNDDOWN(F4+K4*10+O4*10+P4*10,0)</f>
        <v>3740</v>
      </c>
      <c r="AD4" s="421">
        <f>AA4</f>
        <v>1342</v>
      </c>
      <c r="AE4" s="421">
        <f>AB4</f>
        <v>2497</v>
      </c>
      <c r="AF4" s="421">
        <f>AC4</f>
        <v>3740</v>
      </c>
      <c r="AH4" s="625"/>
    </row>
    <row r="5" spans="1:34" s="624" customFormat="1" ht="13.5">
      <c r="A5" s="618" t="s">
        <v>328</v>
      </c>
      <c r="B5" s="610">
        <v>1</v>
      </c>
      <c r="C5" s="610">
        <v>0</v>
      </c>
      <c r="D5" s="610" t="s">
        <v>526</v>
      </c>
      <c r="E5" s="610"/>
      <c r="F5" s="619" t="s">
        <v>502</v>
      </c>
      <c r="G5" s="421">
        <v>828</v>
      </c>
      <c r="H5" s="619" t="s">
        <v>502</v>
      </c>
      <c r="I5" s="619" t="s">
        <v>502</v>
      </c>
      <c r="J5" s="619" t="s">
        <v>502</v>
      </c>
      <c r="K5" s="610" t="s">
        <v>502</v>
      </c>
      <c r="L5" s="975">
        <v>130</v>
      </c>
      <c r="M5" s="975"/>
      <c r="N5" s="975"/>
      <c r="O5" s="610">
        <v>183</v>
      </c>
      <c r="P5" s="975">
        <v>231</v>
      </c>
      <c r="Q5" s="975"/>
      <c r="R5" s="975"/>
      <c r="S5" s="975">
        <v>240</v>
      </c>
      <c r="T5" s="975"/>
      <c r="U5" s="975"/>
      <c r="V5" s="975"/>
      <c r="W5" s="610">
        <v>267</v>
      </c>
      <c r="X5" s="610">
        <v>272</v>
      </c>
      <c r="Y5" s="626">
        <v>63</v>
      </c>
      <c r="Z5" s="627">
        <v>115</v>
      </c>
      <c r="AA5" s="623">
        <v>1546</v>
      </c>
      <c r="AB5" s="421">
        <v>3383</v>
      </c>
      <c r="AC5" s="421">
        <v>5693</v>
      </c>
      <c r="AD5" s="421">
        <v>1598</v>
      </c>
      <c r="AE5" s="421">
        <v>3435</v>
      </c>
      <c r="AF5" s="421">
        <v>5745</v>
      </c>
      <c r="AH5" s="625"/>
    </row>
    <row r="6" spans="1:34" ht="13.5">
      <c r="A6" s="980" t="s">
        <v>329</v>
      </c>
      <c r="B6" s="975">
        <v>1</v>
      </c>
      <c r="C6" s="975">
        <v>1</v>
      </c>
      <c r="D6" s="975" t="s">
        <v>527</v>
      </c>
      <c r="E6" s="628" t="s">
        <v>528</v>
      </c>
      <c r="F6" s="629" t="s">
        <v>502</v>
      </c>
      <c r="G6" s="629" t="s">
        <v>502</v>
      </c>
      <c r="H6" s="629" t="s">
        <v>502</v>
      </c>
      <c r="I6" s="629" t="s">
        <v>502</v>
      </c>
      <c r="J6" s="630">
        <f>1250*1.1</f>
        <v>1375</v>
      </c>
      <c r="K6" s="628" t="s">
        <v>502</v>
      </c>
      <c r="L6" s="628" t="s">
        <v>502</v>
      </c>
      <c r="M6" s="628" t="s">
        <v>502</v>
      </c>
      <c r="N6" s="631" t="s">
        <v>502</v>
      </c>
      <c r="O6" s="981">
        <f>128*1.1</f>
        <v>140.8</v>
      </c>
      <c r="P6" s="981"/>
      <c r="Q6" s="981">
        <f>136*1.1</f>
        <v>149.60000000000002</v>
      </c>
      <c r="R6" s="981"/>
      <c r="S6" s="981"/>
      <c r="T6" s="981"/>
      <c r="U6" s="981">
        <f>140*1.1</f>
        <v>154</v>
      </c>
      <c r="V6" s="981"/>
      <c r="W6" s="631">
        <f>138*1.1</f>
        <v>151.8</v>
      </c>
      <c r="X6" s="631">
        <f>128*1.1</f>
        <v>140.8</v>
      </c>
      <c r="Y6" s="632">
        <f>110*1.1</f>
        <v>121.00000000000001</v>
      </c>
      <c r="Z6" s="633"/>
      <c r="AA6" s="634">
        <f>ROUNDDOWN(J6,-1)+ROUNDDOWN(Y6,-1)</f>
        <v>1490</v>
      </c>
      <c r="AB6" s="630">
        <f>ROUNDDOWN(J6+O6*10,-1)+ROUNDDOWN(Y6,-1)</f>
        <v>2900</v>
      </c>
      <c r="AC6" s="630">
        <f>ROUNDDOWN(J6+O6*20,-1)+ROUNDDOWN(Y6,-1)</f>
        <v>4310</v>
      </c>
      <c r="AD6" s="629" t="s">
        <v>529</v>
      </c>
      <c r="AE6" s="629" t="s">
        <v>529</v>
      </c>
      <c r="AF6" s="629" t="s">
        <v>529</v>
      </c>
      <c r="AH6" s="635"/>
    </row>
    <row r="7" spans="1:34" ht="13.5">
      <c r="A7" s="980"/>
      <c r="B7" s="975"/>
      <c r="C7" s="975"/>
      <c r="D7" s="975"/>
      <c r="E7" s="636" t="s">
        <v>530</v>
      </c>
      <c r="F7" s="637" t="s">
        <v>502</v>
      </c>
      <c r="G7" s="637" t="s">
        <v>502</v>
      </c>
      <c r="H7" s="637" t="s">
        <v>502</v>
      </c>
      <c r="I7" s="637" t="s">
        <v>502</v>
      </c>
      <c r="J7" s="638">
        <f>1720*1.1</f>
        <v>1892.0000000000002</v>
      </c>
      <c r="K7" s="636" t="s">
        <v>502</v>
      </c>
      <c r="L7" s="636" t="s">
        <v>502</v>
      </c>
      <c r="M7" s="636" t="s">
        <v>502</v>
      </c>
      <c r="N7" s="639" t="s">
        <v>502</v>
      </c>
      <c r="O7" s="982">
        <f>128*1.1</f>
        <v>140.8</v>
      </c>
      <c r="P7" s="982"/>
      <c r="Q7" s="982">
        <f>136*1.1</f>
        <v>149.60000000000002</v>
      </c>
      <c r="R7" s="982"/>
      <c r="S7" s="982"/>
      <c r="T7" s="982"/>
      <c r="U7" s="982">
        <f>140*1.1</f>
        <v>154</v>
      </c>
      <c r="V7" s="982"/>
      <c r="W7" s="639">
        <f>138*1.1</f>
        <v>151.8</v>
      </c>
      <c r="X7" s="639">
        <f>128*1.1</f>
        <v>140.8</v>
      </c>
      <c r="Y7" s="640"/>
      <c r="Z7" s="641">
        <f>210*1.1</f>
        <v>231.00000000000003</v>
      </c>
      <c r="AA7" s="642" t="s">
        <v>529</v>
      </c>
      <c r="AB7" s="637" t="s">
        <v>529</v>
      </c>
      <c r="AC7" s="637" t="s">
        <v>529</v>
      </c>
      <c r="AD7" s="638">
        <f>ROUNDDOWN(J7,-1)+ROUNDDOWN(Z7,-1)</f>
        <v>2120</v>
      </c>
      <c r="AE7" s="638">
        <f>ROUNDDOWN(J7+O7*10,-1)+ROUNDDOWN(Z7,-1)</f>
        <v>3530</v>
      </c>
      <c r="AF7" s="638">
        <f>ROUNDDOWN(J7+O7*20,-1)+ROUNDDOWN(Z7,-1)</f>
        <v>4930</v>
      </c>
      <c r="AH7" s="635"/>
    </row>
    <row r="8" spans="1:34" ht="13.5">
      <c r="A8" s="618" t="s">
        <v>531</v>
      </c>
      <c r="B8" s="610">
        <v>1</v>
      </c>
      <c r="C8" s="610">
        <v>4</v>
      </c>
      <c r="D8" s="610" t="s">
        <v>532</v>
      </c>
      <c r="E8" s="610"/>
      <c r="F8" s="643" t="s">
        <v>533</v>
      </c>
      <c r="G8" s="643" t="s">
        <v>533</v>
      </c>
      <c r="H8" s="643" t="s">
        <v>533</v>
      </c>
      <c r="I8" s="643" t="s">
        <v>533</v>
      </c>
      <c r="J8" s="644">
        <v>1780</v>
      </c>
      <c r="K8" s="610" t="s">
        <v>533</v>
      </c>
      <c r="L8" s="645" t="s">
        <v>533</v>
      </c>
      <c r="M8" s="645" t="s">
        <v>533</v>
      </c>
      <c r="N8" s="645" t="s">
        <v>533</v>
      </c>
      <c r="O8" s="979">
        <v>209</v>
      </c>
      <c r="P8" s="979"/>
      <c r="Q8" s="979"/>
      <c r="R8" s="979"/>
      <c r="S8" s="979"/>
      <c r="T8" s="979"/>
      <c r="U8" s="979"/>
      <c r="V8" s="979"/>
      <c r="W8" s="979"/>
      <c r="X8" s="979"/>
      <c r="Y8" s="626">
        <v>83</v>
      </c>
      <c r="Z8" s="627">
        <v>167</v>
      </c>
      <c r="AA8" s="646">
        <v>1860</v>
      </c>
      <c r="AB8" s="421">
        <v>3950</v>
      </c>
      <c r="AC8" s="421">
        <v>6040</v>
      </c>
      <c r="AD8" s="421">
        <v>1940</v>
      </c>
      <c r="AE8" s="421">
        <v>4030</v>
      </c>
      <c r="AF8" s="421">
        <v>6120</v>
      </c>
      <c r="AH8" s="635"/>
    </row>
    <row r="9" spans="1:34" ht="13.5">
      <c r="A9" s="618" t="s">
        <v>331</v>
      </c>
      <c r="B9" s="610">
        <v>1</v>
      </c>
      <c r="C9" s="610">
        <v>0</v>
      </c>
      <c r="D9" s="610" t="s">
        <v>526</v>
      </c>
      <c r="E9" s="610"/>
      <c r="F9" s="619" t="s">
        <v>502</v>
      </c>
      <c r="G9" s="619" t="s">
        <v>502</v>
      </c>
      <c r="H9" s="619" t="s">
        <v>502</v>
      </c>
      <c r="I9" s="619" t="s">
        <v>502</v>
      </c>
      <c r="J9" s="421">
        <v>2420</v>
      </c>
      <c r="K9" s="610" t="s">
        <v>502</v>
      </c>
      <c r="L9" s="645" t="s">
        <v>502</v>
      </c>
      <c r="M9" s="645" t="s">
        <v>502</v>
      </c>
      <c r="N9" s="645" t="s">
        <v>502</v>
      </c>
      <c r="O9" s="620">
        <v>286</v>
      </c>
      <c r="P9" s="979">
        <v>324</v>
      </c>
      <c r="Q9" s="979"/>
      <c r="R9" s="979"/>
      <c r="S9" s="979">
        <v>363</v>
      </c>
      <c r="T9" s="979"/>
      <c r="U9" s="979">
        <v>401</v>
      </c>
      <c r="V9" s="979"/>
      <c r="W9" s="979"/>
      <c r="X9" s="979"/>
      <c r="Y9" s="647">
        <v>143</v>
      </c>
      <c r="Z9" s="648">
        <v>220</v>
      </c>
      <c r="AA9" s="623">
        <v>2563</v>
      </c>
      <c r="AB9" s="649">
        <v>5423</v>
      </c>
      <c r="AC9" s="649">
        <v>8668</v>
      </c>
      <c r="AD9" s="649">
        <v>2640</v>
      </c>
      <c r="AE9" s="649">
        <v>5500</v>
      </c>
      <c r="AF9" s="649">
        <v>8745</v>
      </c>
      <c r="AH9" s="635"/>
    </row>
    <row r="10" spans="1:34" s="624" customFormat="1" ht="13.5">
      <c r="A10" s="980" t="s">
        <v>332</v>
      </c>
      <c r="B10" s="983">
        <v>1</v>
      </c>
      <c r="C10" s="983">
        <v>0</v>
      </c>
      <c r="D10" s="975" t="s">
        <v>527</v>
      </c>
      <c r="E10" s="628" t="s">
        <v>528</v>
      </c>
      <c r="F10" s="629" t="s">
        <v>502</v>
      </c>
      <c r="G10" s="629" t="s">
        <v>502</v>
      </c>
      <c r="H10" s="629" t="s">
        <v>502</v>
      </c>
      <c r="I10" s="630">
        <v>1144</v>
      </c>
      <c r="J10" s="631" t="s">
        <v>502</v>
      </c>
      <c r="K10" s="628" t="s">
        <v>502</v>
      </c>
      <c r="L10" s="631" t="s">
        <v>502</v>
      </c>
      <c r="M10" s="631" t="s">
        <v>502</v>
      </c>
      <c r="N10" s="650">
        <v>157</v>
      </c>
      <c r="O10" s="985">
        <v>179</v>
      </c>
      <c r="P10" s="985"/>
      <c r="Q10" s="985"/>
      <c r="R10" s="985"/>
      <c r="S10" s="985">
        <v>200</v>
      </c>
      <c r="T10" s="985"/>
      <c r="U10" s="985"/>
      <c r="V10" s="985"/>
      <c r="W10" s="985">
        <v>204</v>
      </c>
      <c r="X10" s="985"/>
      <c r="Y10" s="651">
        <v>0</v>
      </c>
      <c r="Z10" s="652"/>
      <c r="AA10" s="634">
        <v>1458</v>
      </c>
      <c r="AB10" s="653">
        <v>3251</v>
      </c>
      <c r="AC10" s="653">
        <v>5044</v>
      </c>
      <c r="AD10" s="629" t="s">
        <v>529</v>
      </c>
      <c r="AE10" s="629" t="s">
        <v>529</v>
      </c>
      <c r="AF10" s="629" t="s">
        <v>529</v>
      </c>
      <c r="AH10" s="625"/>
    </row>
    <row r="11" spans="1:34" s="624" customFormat="1" ht="14.25" customHeight="1">
      <c r="A11" s="980"/>
      <c r="B11" s="984"/>
      <c r="C11" s="984"/>
      <c r="D11" s="975"/>
      <c r="E11" s="636" t="s">
        <v>530</v>
      </c>
      <c r="F11" s="637" t="s">
        <v>502</v>
      </c>
      <c r="G11" s="637" t="s">
        <v>502</v>
      </c>
      <c r="H11" s="637" t="s">
        <v>502</v>
      </c>
      <c r="I11" s="637" t="s">
        <v>502</v>
      </c>
      <c r="J11" s="638">
        <v>2530</v>
      </c>
      <c r="K11" s="636" t="s">
        <v>502</v>
      </c>
      <c r="L11" s="636" t="s">
        <v>502</v>
      </c>
      <c r="M11" s="636" t="s">
        <v>502</v>
      </c>
      <c r="N11" s="636" t="s">
        <v>502</v>
      </c>
      <c r="O11" s="986">
        <v>179</v>
      </c>
      <c r="P11" s="986"/>
      <c r="Q11" s="986"/>
      <c r="R11" s="986"/>
      <c r="S11" s="986">
        <v>200</v>
      </c>
      <c r="T11" s="986"/>
      <c r="U11" s="986"/>
      <c r="V11" s="986"/>
      <c r="W11" s="986">
        <v>204</v>
      </c>
      <c r="X11" s="986"/>
      <c r="Y11" s="654"/>
      <c r="Z11" s="655">
        <v>0</v>
      </c>
      <c r="AA11" s="642" t="s">
        <v>529</v>
      </c>
      <c r="AB11" s="637" t="s">
        <v>529</v>
      </c>
      <c r="AC11" s="637" t="s">
        <v>529</v>
      </c>
      <c r="AD11" s="656">
        <f>J11+Z11</f>
        <v>2530</v>
      </c>
      <c r="AE11" s="656">
        <v>4323</v>
      </c>
      <c r="AF11" s="656">
        <v>6116</v>
      </c>
      <c r="AH11" s="625"/>
    </row>
    <row r="12" spans="1:34" ht="11.25" customHeight="1">
      <c r="A12" s="980" t="s">
        <v>333</v>
      </c>
      <c r="B12" s="983">
        <v>1</v>
      </c>
      <c r="C12" s="983">
        <v>0</v>
      </c>
      <c r="D12" s="975" t="s">
        <v>527</v>
      </c>
      <c r="E12" s="628" t="s">
        <v>528</v>
      </c>
      <c r="F12" s="629" t="s">
        <v>502</v>
      </c>
      <c r="G12" s="629" t="s">
        <v>502</v>
      </c>
      <c r="H12" s="629" t="s">
        <v>502</v>
      </c>
      <c r="I12" s="629" t="s">
        <v>502</v>
      </c>
      <c r="J12" s="630">
        <f>ROUNDDOWN(1660*1.1,0)</f>
        <v>1826</v>
      </c>
      <c r="K12" s="628" t="s">
        <v>502</v>
      </c>
      <c r="L12" s="631" t="s">
        <v>502</v>
      </c>
      <c r="M12" s="631" t="s">
        <v>502</v>
      </c>
      <c r="N12" s="631" t="s">
        <v>502</v>
      </c>
      <c r="O12" s="987">
        <f>ROUNDDOWN(183*1.1,0)</f>
        <v>201</v>
      </c>
      <c r="P12" s="987"/>
      <c r="Q12" s="987"/>
      <c r="R12" s="987"/>
      <c r="S12" s="987"/>
      <c r="T12" s="987"/>
      <c r="U12" s="987"/>
      <c r="V12" s="987"/>
      <c r="W12" s="987"/>
      <c r="X12" s="987"/>
      <c r="Y12" s="651">
        <f>ROUNDDOWN(60*1.1,0)</f>
        <v>66</v>
      </c>
      <c r="Z12" s="652"/>
      <c r="AA12" s="657">
        <f>ROUNDDOWN((1660+60)*1.1,0)</f>
        <v>1892</v>
      </c>
      <c r="AB12" s="630">
        <f>ROUNDDOWN((1660+183*10+60)*1.1,0)</f>
        <v>3905</v>
      </c>
      <c r="AC12" s="630">
        <f>ROUNDDOWN((1660+183*20+60)*1.1,0)</f>
        <v>5918</v>
      </c>
      <c r="AD12" s="629" t="s">
        <v>529</v>
      </c>
      <c r="AE12" s="629" t="s">
        <v>529</v>
      </c>
      <c r="AF12" s="629" t="s">
        <v>529</v>
      </c>
      <c r="AH12" s="635"/>
    </row>
    <row r="13" spans="1:34" ht="13.5">
      <c r="A13" s="980"/>
      <c r="B13" s="984"/>
      <c r="C13" s="984"/>
      <c r="D13" s="975"/>
      <c r="E13" s="636" t="s">
        <v>530</v>
      </c>
      <c r="F13" s="637" t="s">
        <v>502</v>
      </c>
      <c r="G13" s="637" t="s">
        <v>502</v>
      </c>
      <c r="H13" s="637" t="s">
        <v>502</v>
      </c>
      <c r="I13" s="637" t="s">
        <v>502</v>
      </c>
      <c r="J13" s="638">
        <f>ROUNDDOWN(1660*1.1,0)</f>
        <v>1826</v>
      </c>
      <c r="K13" s="636" t="s">
        <v>502</v>
      </c>
      <c r="L13" s="639" t="s">
        <v>502</v>
      </c>
      <c r="M13" s="639" t="s">
        <v>502</v>
      </c>
      <c r="N13" s="639" t="s">
        <v>502</v>
      </c>
      <c r="O13" s="988">
        <f>ROUNDDOWN(203*1.1,0)</f>
        <v>223</v>
      </c>
      <c r="P13" s="988"/>
      <c r="Q13" s="988"/>
      <c r="R13" s="988"/>
      <c r="S13" s="988"/>
      <c r="T13" s="988"/>
      <c r="U13" s="988"/>
      <c r="V13" s="988"/>
      <c r="W13" s="988"/>
      <c r="X13" s="988"/>
      <c r="Y13" s="654"/>
      <c r="Z13" s="655">
        <f>ROUNDDOWN(60*1.1,0)</f>
        <v>66</v>
      </c>
      <c r="AA13" s="642" t="s">
        <v>529</v>
      </c>
      <c r="AB13" s="637" t="s">
        <v>529</v>
      </c>
      <c r="AC13" s="637" t="s">
        <v>529</v>
      </c>
      <c r="AD13" s="638">
        <f>ROUNDDOWN((1660+60)*1.1,0)</f>
        <v>1892</v>
      </c>
      <c r="AE13" s="638">
        <f>ROUNDDOWN((1660+203*10+60)*1.1,0)</f>
        <v>4125</v>
      </c>
      <c r="AF13" s="638">
        <f>ROUNDDOWN((1660+203*20+60)*1.1,0)</f>
        <v>6358</v>
      </c>
      <c r="AH13" s="635"/>
    </row>
    <row r="14" spans="1:34" s="624" customFormat="1" ht="13.5">
      <c r="A14" s="980" t="s">
        <v>334</v>
      </c>
      <c r="B14" s="983">
        <v>1</v>
      </c>
      <c r="C14" s="983">
        <v>0</v>
      </c>
      <c r="D14" s="975" t="s">
        <v>527</v>
      </c>
      <c r="E14" s="628" t="s">
        <v>528</v>
      </c>
      <c r="F14" s="629" t="s">
        <v>502</v>
      </c>
      <c r="G14" s="629" t="s">
        <v>502</v>
      </c>
      <c r="H14" s="629" t="s">
        <v>502</v>
      </c>
      <c r="I14" s="630">
        <v>1342</v>
      </c>
      <c r="J14" s="629" t="s">
        <v>502</v>
      </c>
      <c r="K14" s="628" t="s">
        <v>502</v>
      </c>
      <c r="L14" s="631" t="s">
        <v>502</v>
      </c>
      <c r="M14" s="631" t="s">
        <v>502</v>
      </c>
      <c r="N14" s="981">
        <v>154</v>
      </c>
      <c r="O14" s="981"/>
      <c r="P14" s="981"/>
      <c r="Q14" s="981"/>
      <c r="R14" s="981"/>
      <c r="S14" s="989">
        <v>165</v>
      </c>
      <c r="T14" s="989"/>
      <c r="U14" s="990">
        <v>176</v>
      </c>
      <c r="V14" s="990"/>
      <c r="W14" s="990"/>
      <c r="X14" s="990"/>
      <c r="Y14" s="651">
        <v>0</v>
      </c>
      <c r="Z14" s="652"/>
      <c r="AA14" s="634">
        <f>ROUNDDOWN(I14+N14*2+Y14,0)</f>
        <v>1650</v>
      </c>
      <c r="AB14" s="630">
        <f>ROUNDDOWN(I14+N14*12+Y14,0)</f>
        <v>3190</v>
      </c>
      <c r="AC14" s="630">
        <f>ROUNDDOWN(I14+N14*22+Y14,0)</f>
        <v>4730</v>
      </c>
      <c r="AD14" s="629" t="s">
        <v>529</v>
      </c>
      <c r="AE14" s="629" t="s">
        <v>529</v>
      </c>
      <c r="AF14" s="629" t="s">
        <v>529</v>
      </c>
      <c r="AH14" s="625"/>
    </row>
    <row r="15" spans="1:34" s="624" customFormat="1" ht="13.5">
      <c r="A15" s="980"/>
      <c r="B15" s="984"/>
      <c r="C15" s="984"/>
      <c r="D15" s="975"/>
      <c r="E15" s="636" t="s">
        <v>530</v>
      </c>
      <c r="F15" s="637" t="s">
        <v>502</v>
      </c>
      <c r="G15" s="637" t="s">
        <v>502</v>
      </c>
      <c r="H15" s="637" t="s">
        <v>502</v>
      </c>
      <c r="I15" s="638">
        <v>1672</v>
      </c>
      <c r="J15" s="637" t="s">
        <v>502</v>
      </c>
      <c r="K15" s="636" t="s">
        <v>502</v>
      </c>
      <c r="L15" s="639" t="s">
        <v>502</v>
      </c>
      <c r="M15" s="639" t="s">
        <v>502</v>
      </c>
      <c r="N15" s="982">
        <v>154</v>
      </c>
      <c r="O15" s="982"/>
      <c r="P15" s="982"/>
      <c r="Q15" s="982"/>
      <c r="R15" s="982"/>
      <c r="S15" s="991">
        <v>165</v>
      </c>
      <c r="T15" s="991"/>
      <c r="U15" s="992">
        <v>176</v>
      </c>
      <c r="V15" s="992"/>
      <c r="W15" s="992"/>
      <c r="X15" s="992"/>
      <c r="Y15" s="654"/>
      <c r="Z15" s="655">
        <v>0</v>
      </c>
      <c r="AA15" s="642" t="s">
        <v>529</v>
      </c>
      <c r="AB15" s="637" t="s">
        <v>529</v>
      </c>
      <c r="AC15" s="637" t="s">
        <v>529</v>
      </c>
      <c r="AD15" s="638">
        <f>ROUNDDOWN(I15+N15*2+Z15,0)</f>
        <v>1980</v>
      </c>
      <c r="AE15" s="638">
        <f>ROUNDDOWN(I15+N15*12+Z15,0)</f>
        <v>3520</v>
      </c>
      <c r="AF15" s="638">
        <f>ROUNDDOWN(I15+N15*22+Z15,0)</f>
        <v>5060</v>
      </c>
      <c r="AH15" s="625"/>
    </row>
    <row r="16" spans="1:34" s="624" customFormat="1" ht="13.5">
      <c r="A16" s="618" t="s">
        <v>534</v>
      </c>
      <c r="B16" s="610">
        <v>1</v>
      </c>
      <c r="C16" s="610">
        <v>3</v>
      </c>
      <c r="D16" s="610" t="s">
        <v>526</v>
      </c>
      <c r="E16" s="610"/>
      <c r="F16" s="619" t="s">
        <v>502</v>
      </c>
      <c r="G16" s="619" t="s">
        <v>502</v>
      </c>
      <c r="H16" s="619" t="s">
        <v>502</v>
      </c>
      <c r="I16" s="619" t="s">
        <v>502</v>
      </c>
      <c r="J16" s="421">
        <v>900</v>
      </c>
      <c r="K16" s="610" t="s">
        <v>502</v>
      </c>
      <c r="L16" s="645" t="s">
        <v>502</v>
      </c>
      <c r="M16" s="645" t="s">
        <v>502</v>
      </c>
      <c r="N16" s="645" t="s">
        <v>502</v>
      </c>
      <c r="O16" s="975">
        <v>104</v>
      </c>
      <c r="P16" s="975"/>
      <c r="Q16" s="975">
        <v>125</v>
      </c>
      <c r="R16" s="975"/>
      <c r="S16" s="975">
        <v>146</v>
      </c>
      <c r="T16" s="975"/>
      <c r="U16" s="975">
        <v>167</v>
      </c>
      <c r="V16" s="975"/>
      <c r="W16" s="975"/>
      <c r="X16" s="975"/>
      <c r="Y16" s="626">
        <v>72</v>
      </c>
      <c r="Z16" s="627">
        <v>177</v>
      </c>
      <c r="AA16" s="623">
        <v>973</v>
      </c>
      <c r="AB16" s="421">
        <v>2018</v>
      </c>
      <c r="AC16" s="421">
        <v>3063</v>
      </c>
      <c r="AD16" s="421">
        <v>1078</v>
      </c>
      <c r="AE16" s="421">
        <v>2123</v>
      </c>
      <c r="AF16" s="421">
        <v>3168</v>
      </c>
      <c r="AH16" s="625"/>
    </row>
    <row r="17" spans="1:34" s="624" customFormat="1" ht="22.5">
      <c r="A17" s="658" t="s">
        <v>535</v>
      </c>
      <c r="B17" s="610">
        <v>0</v>
      </c>
      <c r="C17" s="610">
        <v>7</v>
      </c>
      <c r="D17" s="610" t="s">
        <v>526</v>
      </c>
      <c r="E17" s="610"/>
      <c r="F17" s="619" t="s">
        <v>502</v>
      </c>
      <c r="G17" s="619" t="s">
        <v>502</v>
      </c>
      <c r="H17" s="619" t="s">
        <v>502</v>
      </c>
      <c r="I17" s="619" t="s">
        <v>502</v>
      </c>
      <c r="J17" s="421">
        <v>556</v>
      </c>
      <c r="K17" s="610" t="s">
        <v>502</v>
      </c>
      <c r="L17" s="645" t="s">
        <v>502</v>
      </c>
      <c r="M17" s="645" t="s">
        <v>502</v>
      </c>
      <c r="N17" s="645" t="s">
        <v>502</v>
      </c>
      <c r="O17" s="975">
        <v>61</v>
      </c>
      <c r="P17" s="975"/>
      <c r="Q17" s="976">
        <v>74</v>
      </c>
      <c r="R17" s="995"/>
      <c r="S17" s="976">
        <v>79</v>
      </c>
      <c r="T17" s="995"/>
      <c r="U17" s="976">
        <v>83</v>
      </c>
      <c r="V17" s="996"/>
      <c r="W17" s="996"/>
      <c r="X17" s="995"/>
      <c r="Y17" s="626">
        <v>72</v>
      </c>
      <c r="Z17" s="627">
        <v>177</v>
      </c>
      <c r="AA17" s="623">
        <v>629</v>
      </c>
      <c r="AB17" s="421">
        <v>1146</v>
      </c>
      <c r="AC17" s="421">
        <v>1663</v>
      </c>
      <c r="AD17" s="421">
        <v>733</v>
      </c>
      <c r="AE17" s="421">
        <v>1250</v>
      </c>
      <c r="AF17" s="421">
        <v>1767</v>
      </c>
      <c r="AH17" s="625"/>
    </row>
    <row r="18" spans="1:34" s="624" customFormat="1" ht="13.5">
      <c r="A18" s="980" t="s">
        <v>536</v>
      </c>
      <c r="B18" s="983">
        <v>1</v>
      </c>
      <c r="C18" s="983">
        <v>0</v>
      </c>
      <c r="D18" s="975" t="s">
        <v>537</v>
      </c>
      <c r="E18" s="628" t="s">
        <v>528</v>
      </c>
      <c r="F18" s="630">
        <f>300*1.1</f>
        <v>330</v>
      </c>
      <c r="G18" s="629" t="s">
        <v>533</v>
      </c>
      <c r="H18" s="629" t="s">
        <v>533</v>
      </c>
      <c r="I18" s="629" t="s">
        <v>533</v>
      </c>
      <c r="J18" s="629" t="s">
        <v>533</v>
      </c>
      <c r="K18" s="993">
        <v>119</v>
      </c>
      <c r="L18" s="993"/>
      <c r="M18" s="993"/>
      <c r="N18" s="993"/>
      <c r="O18" s="993"/>
      <c r="P18" s="993"/>
      <c r="Q18" s="993"/>
      <c r="R18" s="993"/>
      <c r="S18" s="993"/>
      <c r="T18" s="993"/>
      <c r="U18" s="993"/>
      <c r="V18" s="993"/>
      <c r="W18" s="993"/>
      <c r="X18" s="993"/>
      <c r="Y18" s="651">
        <v>0</v>
      </c>
      <c r="Z18" s="652"/>
      <c r="AA18" s="659">
        <v>1529</v>
      </c>
      <c r="AB18" s="630">
        <v>2728</v>
      </c>
      <c r="AC18" s="630">
        <v>3927</v>
      </c>
      <c r="AD18" s="629" t="s">
        <v>538</v>
      </c>
      <c r="AE18" s="629" t="s">
        <v>538</v>
      </c>
      <c r="AF18" s="629" t="s">
        <v>538</v>
      </c>
      <c r="AH18" s="617" t="s">
        <v>539</v>
      </c>
    </row>
    <row r="19" spans="1:34" s="624" customFormat="1" ht="13.5">
      <c r="A19" s="980"/>
      <c r="B19" s="984"/>
      <c r="C19" s="984"/>
      <c r="D19" s="975"/>
      <c r="E19" s="636" t="s">
        <v>530</v>
      </c>
      <c r="F19" s="638">
        <f>300*1.1</f>
        <v>330</v>
      </c>
      <c r="G19" s="637" t="s">
        <v>533</v>
      </c>
      <c r="H19" s="637" t="s">
        <v>533</v>
      </c>
      <c r="I19" s="637" t="s">
        <v>533</v>
      </c>
      <c r="J19" s="637" t="s">
        <v>533</v>
      </c>
      <c r="K19" s="994">
        <v>119</v>
      </c>
      <c r="L19" s="994"/>
      <c r="M19" s="994"/>
      <c r="N19" s="994"/>
      <c r="O19" s="994"/>
      <c r="P19" s="994"/>
      <c r="Q19" s="994"/>
      <c r="R19" s="994"/>
      <c r="S19" s="994"/>
      <c r="T19" s="994"/>
      <c r="U19" s="994"/>
      <c r="V19" s="994"/>
      <c r="W19" s="994"/>
      <c r="X19" s="994"/>
      <c r="Y19" s="654"/>
      <c r="Z19" s="655">
        <v>0</v>
      </c>
      <c r="AA19" s="642" t="s">
        <v>538</v>
      </c>
      <c r="AB19" s="637" t="s">
        <v>538</v>
      </c>
      <c r="AC19" s="637" t="s">
        <v>538</v>
      </c>
      <c r="AD19" s="638">
        <v>1529</v>
      </c>
      <c r="AE19" s="638">
        <v>2728</v>
      </c>
      <c r="AF19" s="638">
        <v>3927</v>
      </c>
      <c r="AH19" s="617" t="s">
        <v>539</v>
      </c>
    </row>
    <row r="20" spans="1:34" s="624" customFormat="1" ht="13.5">
      <c r="A20" s="618" t="s">
        <v>335</v>
      </c>
      <c r="B20" s="610">
        <v>1</v>
      </c>
      <c r="C20" s="610">
        <v>0</v>
      </c>
      <c r="D20" s="610" t="s">
        <v>526</v>
      </c>
      <c r="E20" s="610"/>
      <c r="F20" s="619" t="s">
        <v>502</v>
      </c>
      <c r="G20" s="619" t="s">
        <v>502</v>
      </c>
      <c r="H20" s="619" t="s">
        <v>502</v>
      </c>
      <c r="I20" s="619" t="s">
        <v>502</v>
      </c>
      <c r="J20" s="626">
        <v>660</v>
      </c>
      <c r="K20" s="610" t="s">
        <v>502</v>
      </c>
      <c r="L20" s="645" t="s">
        <v>502</v>
      </c>
      <c r="M20" s="645" t="s">
        <v>502</v>
      </c>
      <c r="N20" s="645" t="s">
        <v>502</v>
      </c>
      <c r="O20" s="997">
        <v>136</v>
      </c>
      <c r="P20" s="997"/>
      <c r="Q20" s="997"/>
      <c r="R20" s="997"/>
      <c r="S20" s="997"/>
      <c r="T20" s="997"/>
      <c r="U20" s="997"/>
      <c r="V20" s="997"/>
      <c r="W20" s="997"/>
      <c r="X20" s="997"/>
      <c r="Y20" s="660">
        <v>99</v>
      </c>
      <c r="Z20" s="661">
        <v>165</v>
      </c>
      <c r="AA20" s="662">
        <v>759</v>
      </c>
      <c r="AB20" s="421">
        <v>2123</v>
      </c>
      <c r="AC20" s="421">
        <v>3487</v>
      </c>
      <c r="AD20" s="421">
        <v>825</v>
      </c>
      <c r="AE20" s="421">
        <v>2189</v>
      </c>
      <c r="AF20" s="421">
        <v>3553</v>
      </c>
      <c r="AH20" s="625"/>
    </row>
    <row r="21" spans="1:34" s="624" customFormat="1" ht="13.5">
      <c r="A21" s="618" t="s">
        <v>540</v>
      </c>
      <c r="B21" s="610">
        <v>0</v>
      </c>
      <c r="C21" s="610">
        <v>15</v>
      </c>
      <c r="D21" s="610" t="s">
        <v>526</v>
      </c>
      <c r="E21" s="610"/>
      <c r="F21" s="619" t="s">
        <v>502</v>
      </c>
      <c r="G21" s="619" t="s">
        <v>502</v>
      </c>
      <c r="H21" s="619" t="s">
        <v>502</v>
      </c>
      <c r="I21" s="619" t="s">
        <v>502</v>
      </c>
      <c r="J21" s="626">
        <v>0</v>
      </c>
      <c r="K21" s="610" t="s">
        <v>502</v>
      </c>
      <c r="L21" s="645" t="s">
        <v>502</v>
      </c>
      <c r="M21" s="645" t="s">
        <v>502</v>
      </c>
      <c r="N21" s="645" t="s">
        <v>502</v>
      </c>
      <c r="O21" s="975">
        <v>50</v>
      </c>
      <c r="P21" s="975"/>
      <c r="Q21" s="975"/>
      <c r="R21" s="975"/>
      <c r="S21" s="975"/>
      <c r="T21" s="975"/>
      <c r="U21" s="975"/>
      <c r="V21" s="975"/>
      <c r="W21" s="975"/>
      <c r="X21" s="975"/>
      <c r="Y21" s="626">
        <v>0</v>
      </c>
      <c r="Z21" s="627">
        <v>0</v>
      </c>
      <c r="AA21" s="663">
        <f>J21+Y21</f>
        <v>0</v>
      </c>
      <c r="AB21" s="421">
        <f>J21+O21*10+Y21</f>
        <v>500</v>
      </c>
      <c r="AC21" s="421">
        <f>J21+O21*20+Y21</f>
        <v>1000</v>
      </c>
      <c r="AD21" s="421">
        <f>J21+Z21</f>
        <v>0</v>
      </c>
      <c r="AE21" s="421">
        <f>J21+O21*10+Z21</f>
        <v>500</v>
      </c>
      <c r="AF21" s="421">
        <f>J21+O21*20+Z21</f>
        <v>1000</v>
      </c>
      <c r="AH21" s="625"/>
    </row>
    <row r="22" spans="1:34" s="624" customFormat="1" ht="13.5">
      <c r="A22" s="980" t="s">
        <v>541</v>
      </c>
      <c r="B22" s="983">
        <v>1</v>
      </c>
      <c r="C22" s="983">
        <v>0</v>
      </c>
      <c r="D22" s="975" t="s">
        <v>527</v>
      </c>
      <c r="E22" s="628" t="s">
        <v>528</v>
      </c>
      <c r="F22" s="629" t="s">
        <v>502</v>
      </c>
      <c r="G22" s="629" t="s">
        <v>502</v>
      </c>
      <c r="H22" s="629" t="s">
        <v>502</v>
      </c>
      <c r="I22" s="629" t="s">
        <v>502</v>
      </c>
      <c r="J22" s="630">
        <f>1100*1.1</f>
        <v>1210</v>
      </c>
      <c r="K22" s="628" t="s">
        <v>502</v>
      </c>
      <c r="L22" s="631" t="s">
        <v>502</v>
      </c>
      <c r="M22" s="631" t="s">
        <v>502</v>
      </c>
      <c r="N22" s="631" t="s">
        <v>502</v>
      </c>
      <c r="O22" s="998">
        <f>135*1.1</f>
        <v>148.5</v>
      </c>
      <c r="P22" s="998"/>
      <c r="Q22" s="985">
        <f>185*1.1</f>
        <v>203.50000000000003</v>
      </c>
      <c r="R22" s="985"/>
      <c r="S22" s="664">
        <f>220*1.1</f>
        <v>242.00000000000003</v>
      </c>
      <c r="T22" s="999">
        <f>260*1.1</f>
        <v>286</v>
      </c>
      <c r="U22" s="999"/>
      <c r="V22" s="999"/>
      <c r="W22" s="999"/>
      <c r="X22" s="999"/>
      <c r="Y22" s="651">
        <f>100*1.1</f>
        <v>110.00000000000001</v>
      </c>
      <c r="Z22" s="652"/>
      <c r="AA22" s="657">
        <f>J22+Y22</f>
        <v>1320</v>
      </c>
      <c r="AB22" s="630">
        <v>2805</v>
      </c>
      <c r="AC22" s="630">
        <v>4290</v>
      </c>
      <c r="AD22" s="629" t="s">
        <v>529</v>
      </c>
      <c r="AE22" s="629" t="s">
        <v>529</v>
      </c>
      <c r="AF22" s="629" t="s">
        <v>529</v>
      </c>
      <c r="AH22" s="625"/>
    </row>
    <row r="23" spans="1:34" s="624" customFormat="1" ht="13.5">
      <c r="A23" s="980"/>
      <c r="B23" s="984"/>
      <c r="C23" s="984"/>
      <c r="D23" s="975"/>
      <c r="E23" s="636" t="s">
        <v>530</v>
      </c>
      <c r="F23" s="637" t="s">
        <v>502</v>
      </c>
      <c r="G23" s="637" t="s">
        <v>502</v>
      </c>
      <c r="H23" s="637" t="s">
        <v>502</v>
      </c>
      <c r="I23" s="637" t="s">
        <v>502</v>
      </c>
      <c r="J23" s="638">
        <f>2200*1.1</f>
        <v>2420</v>
      </c>
      <c r="K23" s="636" t="s">
        <v>502</v>
      </c>
      <c r="L23" s="639" t="s">
        <v>502</v>
      </c>
      <c r="M23" s="639" t="s">
        <v>502</v>
      </c>
      <c r="N23" s="639" t="s">
        <v>502</v>
      </c>
      <c r="O23" s="1000">
        <f>135*1.1</f>
        <v>148.5</v>
      </c>
      <c r="P23" s="1000"/>
      <c r="Q23" s="986">
        <f>185*1.1</f>
        <v>203.50000000000003</v>
      </c>
      <c r="R23" s="986"/>
      <c r="S23" s="665">
        <f>220*1.1</f>
        <v>242.00000000000003</v>
      </c>
      <c r="T23" s="1001">
        <f>260*1.1</f>
        <v>286</v>
      </c>
      <c r="U23" s="1001"/>
      <c r="V23" s="1001"/>
      <c r="W23" s="1001"/>
      <c r="X23" s="1001"/>
      <c r="Y23" s="654"/>
      <c r="Z23" s="655">
        <f>200*1.1</f>
        <v>220.00000000000003</v>
      </c>
      <c r="AA23" s="642" t="s">
        <v>529</v>
      </c>
      <c r="AB23" s="637" t="s">
        <v>529</v>
      </c>
      <c r="AC23" s="637" t="s">
        <v>529</v>
      </c>
      <c r="AD23" s="638">
        <f>J23+Z23</f>
        <v>2640</v>
      </c>
      <c r="AE23" s="638">
        <v>4125</v>
      </c>
      <c r="AF23" s="638">
        <v>5610</v>
      </c>
      <c r="AH23" s="625"/>
    </row>
    <row r="24" spans="1:34" s="624" customFormat="1" ht="13.5">
      <c r="A24" s="1002" t="s">
        <v>542</v>
      </c>
      <c r="B24" s="983">
        <v>0</v>
      </c>
      <c r="C24" s="983">
        <v>1</v>
      </c>
      <c r="D24" s="975" t="s">
        <v>527</v>
      </c>
      <c r="E24" s="628" t="s">
        <v>528</v>
      </c>
      <c r="F24" s="629" t="s">
        <v>502</v>
      </c>
      <c r="G24" s="629" t="s">
        <v>502</v>
      </c>
      <c r="H24" s="629" t="s">
        <v>502</v>
      </c>
      <c r="I24" s="629" t="s">
        <v>502</v>
      </c>
      <c r="J24" s="651">
        <f>300</f>
        <v>300</v>
      </c>
      <c r="K24" s="628" t="s">
        <v>502</v>
      </c>
      <c r="L24" s="631" t="s">
        <v>502</v>
      </c>
      <c r="M24" s="631" t="s">
        <v>502</v>
      </c>
      <c r="N24" s="631" t="s">
        <v>502</v>
      </c>
      <c r="O24" s="987">
        <f>100</f>
        <v>100</v>
      </c>
      <c r="P24" s="987"/>
      <c r="Q24" s="987"/>
      <c r="R24" s="987"/>
      <c r="S24" s="987"/>
      <c r="T24" s="987"/>
      <c r="U24" s="987"/>
      <c r="V24" s="987"/>
      <c r="W24" s="987"/>
      <c r="X24" s="987"/>
      <c r="Y24" s="651">
        <f>100</f>
        <v>100</v>
      </c>
      <c r="Z24" s="652"/>
      <c r="AA24" s="666">
        <f>J24+Y24</f>
        <v>400</v>
      </c>
      <c r="AB24" s="630">
        <f>J24+O24*10+Y24</f>
        <v>1400</v>
      </c>
      <c r="AC24" s="630">
        <f>J24+O24*20+Y24</f>
        <v>2400</v>
      </c>
      <c r="AD24" s="629" t="s">
        <v>529</v>
      </c>
      <c r="AE24" s="629" t="s">
        <v>529</v>
      </c>
      <c r="AF24" s="629" t="s">
        <v>529</v>
      </c>
      <c r="AH24" s="625"/>
    </row>
    <row r="25" spans="1:34" s="624" customFormat="1" ht="13.5">
      <c r="A25" s="980"/>
      <c r="B25" s="984"/>
      <c r="C25" s="984"/>
      <c r="D25" s="975"/>
      <c r="E25" s="636" t="s">
        <v>530</v>
      </c>
      <c r="F25" s="637" t="s">
        <v>502</v>
      </c>
      <c r="G25" s="637" t="s">
        <v>502</v>
      </c>
      <c r="H25" s="637" t="s">
        <v>502</v>
      </c>
      <c r="I25" s="637" t="s">
        <v>502</v>
      </c>
      <c r="J25" s="654">
        <f>600</f>
        <v>600</v>
      </c>
      <c r="K25" s="636"/>
      <c r="L25" s="639"/>
      <c r="M25" s="639"/>
      <c r="N25" s="639"/>
      <c r="O25" s="988">
        <f>100</f>
        <v>100</v>
      </c>
      <c r="P25" s="988"/>
      <c r="Q25" s="988"/>
      <c r="R25" s="988"/>
      <c r="S25" s="988"/>
      <c r="T25" s="988"/>
      <c r="U25" s="988"/>
      <c r="V25" s="988"/>
      <c r="W25" s="988"/>
      <c r="X25" s="988"/>
      <c r="Y25" s="654"/>
      <c r="Z25" s="655">
        <f>200</f>
        <v>200</v>
      </c>
      <c r="AA25" s="642" t="s">
        <v>529</v>
      </c>
      <c r="AB25" s="637" t="s">
        <v>529</v>
      </c>
      <c r="AC25" s="637" t="s">
        <v>529</v>
      </c>
      <c r="AD25" s="638">
        <f>J25+Z25</f>
        <v>800</v>
      </c>
      <c r="AE25" s="638">
        <f>J25+O25*10+Z25</f>
        <v>1800</v>
      </c>
      <c r="AF25" s="638">
        <f>J25+O25*20+Z25</f>
        <v>2800</v>
      </c>
      <c r="AH25" s="625"/>
    </row>
    <row r="26" spans="1:34" s="624" customFormat="1" ht="13.5">
      <c r="A26" s="1002" t="s">
        <v>543</v>
      </c>
      <c r="B26" s="983">
        <v>0</v>
      </c>
      <c r="C26" s="983">
        <v>1</v>
      </c>
      <c r="D26" s="975" t="s">
        <v>527</v>
      </c>
      <c r="E26" s="628" t="s">
        <v>528</v>
      </c>
      <c r="F26" s="629" t="s">
        <v>502</v>
      </c>
      <c r="G26" s="629" t="s">
        <v>502</v>
      </c>
      <c r="H26" s="629" t="s">
        <v>502</v>
      </c>
      <c r="I26" s="629" t="s">
        <v>502</v>
      </c>
      <c r="J26" s="651">
        <f>700</f>
        <v>700</v>
      </c>
      <c r="K26" s="628" t="s">
        <v>502</v>
      </c>
      <c r="L26" s="631" t="s">
        <v>502</v>
      </c>
      <c r="M26" s="631" t="s">
        <v>502</v>
      </c>
      <c r="N26" s="631" t="s">
        <v>502</v>
      </c>
      <c r="O26" s="1003">
        <f>70</f>
        <v>70</v>
      </c>
      <c r="P26" s="1003"/>
      <c r="Q26" s="1003"/>
      <c r="R26" s="1003"/>
      <c r="S26" s="1003"/>
      <c r="T26" s="1003"/>
      <c r="U26" s="1003"/>
      <c r="V26" s="1003"/>
      <c r="W26" s="1003"/>
      <c r="X26" s="1003"/>
      <c r="Y26" s="651">
        <f>100</f>
        <v>100</v>
      </c>
      <c r="Z26" s="652"/>
      <c r="AA26" s="666">
        <f>J26+Y26</f>
        <v>800</v>
      </c>
      <c r="AB26" s="630">
        <f>J26+O26*10+Y26</f>
        <v>1500</v>
      </c>
      <c r="AC26" s="630">
        <f>J26+O26*20+Y26</f>
        <v>2200</v>
      </c>
      <c r="AD26" s="629" t="s">
        <v>529</v>
      </c>
      <c r="AE26" s="629" t="s">
        <v>529</v>
      </c>
      <c r="AF26" s="629" t="s">
        <v>529</v>
      </c>
      <c r="AH26" s="625"/>
    </row>
    <row r="27" spans="1:34" s="624" customFormat="1" ht="13.5">
      <c r="A27" s="980"/>
      <c r="B27" s="984"/>
      <c r="C27" s="984"/>
      <c r="D27" s="975"/>
      <c r="E27" s="636" t="s">
        <v>530</v>
      </c>
      <c r="F27" s="637" t="s">
        <v>502</v>
      </c>
      <c r="G27" s="637" t="s">
        <v>502</v>
      </c>
      <c r="H27" s="637" t="s">
        <v>502</v>
      </c>
      <c r="I27" s="637" t="s">
        <v>502</v>
      </c>
      <c r="J27" s="654">
        <f>700</f>
        <v>700</v>
      </c>
      <c r="K27" s="636"/>
      <c r="L27" s="639"/>
      <c r="M27" s="639"/>
      <c r="N27" s="639"/>
      <c r="O27" s="991">
        <f>70</f>
        <v>70</v>
      </c>
      <c r="P27" s="991"/>
      <c r="Q27" s="991"/>
      <c r="R27" s="991"/>
      <c r="S27" s="991"/>
      <c r="T27" s="991"/>
      <c r="U27" s="991"/>
      <c r="V27" s="991"/>
      <c r="W27" s="991"/>
      <c r="X27" s="991"/>
      <c r="Y27" s="654"/>
      <c r="Z27" s="655">
        <f>100</f>
        <v>100</v>
      </c>
      <c r="AA27" s="642" t="s">
        <v>529</v>
      </c>
      <c r="AB27" s="637" t="s">
        <v>529</v>
      </c>
      <c r="AC27" s="637" t="s">
        <v>529</v>
      </c>
      <c r="AD27" s="638">
        <f>J27+Z27</f>
        <v>800</v>
      </c>
      <c r="AE27" s="638">
        <f>J27+O27*10+Z27</f>
        <v>1500</v>
      </c>
      <c r="AF27" s="638">
        <f>J27+O27*20+Z27</f>
        <v>2200</v>
      </c>
      <c r="AH27" s="625"/>
    </row>
    <row r="28" spans="1:34" s="624" customFormat="1" ht="13.5">
      <c r="A28" s="1002" t="s">
        <v>544</v>
      </c>
      <c r="B28" s="983">
        <v>0</v>
      </c>
      <c r="C28" s="983">
        <v>1</v>
      </c>
      <c r="D28" s="975" t="s">
        <v>527</v>
      </c>
      <c r="E28" s="628" t="s">
        <v>528</v>
      </c>
      <c r="F28" s="629" t="s">
        <v>502</v>
      </c>
      <c r="G28" s="629" t="s">
        <v>502</v>
      </c>
      <c r="H28" s="629" t="s">
        <v>502</v>
      </c>
      <c r="I28" s="629" t="s">
        <v>502</v>
      </c>
      <c r="J28" s="630">
        <v>1100</v>
      </c>
      <c r="K28" s="628" t="s">
        <v>502</v>
      </c>
      <c r="L28" s="631" t="s">
        <v>502</v>
      </c>
      <c r="M28" s="631" t="s">
        <v>502</v>
      </c>
      <c r="N28" s="631" t="s">
        <v>502</v>
      </c>
      <c r="O28" s="987">
        <f>100</f>
        <v>100</v>
      </c>
      <c r="P28" s="987"/>
      <c r="Q28" s="987"/>
      <c r="R28" s="987"/>
      <c r="S28" s="987"/>
      <c r="T28" s="987"/>
      <c r="U28" s="987"/>
      <c r="V28" s="987"/>
      <c r="W28" s="987"/>
      <c r="X28" s="987"/>
      <c r="Y28" s="651">
        <f>100</f>
        <v>100</v>
      </c>
      <c r="Z28" s="652"/>
      <c r="AA28" s="657">
        <f>J28+Y28</f>
        <v>1200</v>
      </c>
      <c r="AB28" s="630">
        <f>J28+O28*10+Y28</f>
        <v>2200</v>
      </c>
      <c r="AC28" s="630">
        <f>J28+O28*20+Y28</f>
        <v>3200</v>
      </c>
      <c r="AD28" s="629" t="s">
        <v>529</v>
      </c>
      <c r="AE28" s="629" t="s">
        <v>529</v>
      </c>
      <c r="AF28" s="629" t="s">
        <v>529</v>
      </c>
      <c r="AH28" s="625"/>
    </row>
    <row r="29" spans="1:34" s="624" customFormat="1" ht="13.5">
      <c r="A29" s="980"/>
      <c r="B29" s="984"/>
      <c r="C29" s="984"/>
      <c r="D29" s="975"/>
      <c r="E29" s="636" t="s">
        <v>530</v>
      </c>
      <c r="F29" s="637" t="s">
        <v>502</v>
      </c>
      <c r="G29" s="637" t="s">
        <v>502</v>
      </c>
      <c r="H29" s="637" t="s">
        <v>502</v>
      </c>
      <c r="I29" s="637" t="s">
        <v>502</v>
      </c>
      <c r="J29" s="638">
        <v>2200</v>
      </c>
      <c r="K29" s="636"/>
      <c r="L29" s="639"/>
      <c r="M29" s="639"/>
      <c r="N29" s="639"/>
      <c r="O29" s="988">
        <f>100</f>
        <v>100</v>
      </c>
      <c r="P29" s="988"/>
      <c r="Q29" s="988"/>
      <c r="R29" s="988"/>
      <c r="S29" s="988"/>
      <c r="T29" s="988"/>
      <c r="U29" s="988"/>
      <c r="V29" s="988"/>
      <c r="W29" s="988"/>
      <c r="X29" s="988"/>
      <c r="Y29" s="654"/>
      <c r="Z29" s="655">
        <f>200</f>
        <v>200</v>
      </c>
      <c r="AA29" s="642" t="s">
        <v>529</v>
      </c>
      <c r="AB29" s="637" t="s">
        <v>529</v>
      </c>
      <c r="AC29" s="637" t="s">
        <v>529</v>
      </c>
      <c r="AD29" s="638">
        <f>J29+Z29</f>
        <v>2400</v>
      </c>
      <c r="AE29" s="638">
        <f>J29+O29*10+Z29</f>
        <v>3400</v>
      </c>
      <c r="AF29" s="638">
        <f>J29+O29*20+Z29</f>
        <v>4400</v>
      </c>
      <c r="AH29" s="625"/>
    </row>
    <row r="30" spans="1:34" s="624" customFormat="1" ht="13.5">
      <c r="A30" s="980" t="s">
        <v>545</v>
      </c>
      <c r="B30" s="983">
        <v>1</v>
      </c>
      <c r="C30" s="983">
        <v>0</v>
      </c>
      <c r="D30" s="975" t="s">
        <v>527</v>
      </c>
      <c r="E30" s="628" t="s">
        <v>528</v>
      </c>
      <c r="F30" s="629" t="s">
        <v>502</v>
      </c>
      <c r="G30" s="629" t="s">
        <v>502</v>
      </c>
      <c r="H30" s="629" t="s">
        <v>502</v>
      </c>
      <c r="I30" s="629" t="s">
        <v>502</v>
      </c>
      <c r="J30" s="630">
        <f>ROUNDDOWN(920*1.1,0)</f>
        <v>1012</v>
      </c>
      <c r="K30" s="628" t="s">
        <v>502</v>
      </c>
      <c r="L30" s="631" t="s">
        <v>502</v>
      </c>
      <c r="M30" s="631" t="s">
        <v>502</v>
      </c>
      <c r="N30" s="631" t="s">
        <v>502</v>
      </c>
      <c r="O30" s="989">
        <f>150*1.1</f>
        <v>165</v>
      </c>
      <c r="P30" s="989"/>
      <c r="Q30" s="989"/>
      <c r="R30" s="989"/>
      <c r="S30" s="989"/>
      <c r="T30" s="989"/>
      <c r="U30" s="989"/>
      <c r="V30" s="989"/>
      <c r="W30" s="989"/>
      <c r="X30" s="989"/>
      <c r="Y30" s="651">
        <v>0</v>
      </c>
      <c r="Z30" s="652"/>
      <c r="AA30" s="657">
        <f>J30+Y30</f>
        <v>1012</v>
      </c>
      <c r="AB30" s="630">
        <f>J30+O30*10+Y30</f>
        <v>2662</v>
      </c>
      <c r="AC30" s="630">
        <f>J30+O30*20+Y30</f>
        <v>4312</v>
      </c>
      <c r="AD30" s="629" t="s">
        <v>529</v>
      </c>
      <c r="AE30" s="629" t="s">
        <v>529</v>
      </c>
      <c r="AF30" s="629" t="s">
        <v>529</v>
      </c>
      <c r="AH30" s="625"/>
    </row>
    <row r="31" spans="1:34" s="624" customFormat="1" ht="13.5">
      <c r="A31" s="980"/>
      <c r="B31" s="984"/>
      <c r="C31" s="984"/>
      <c r="D31" s="975"/>
      <c r="E31" s="636" t="s">
        <v>530</v>
      </c>
      <c r="F31" s="637" t="s">
        <v>502</v>
      </c>
      <c r="G31" s="637" t="s">
        <v>502</v>
      </c>
      <c r="H31" s="637" t="s">
        <v>502</v>
      </c>
      <c r="I31" s="637" t="s">
        <v>502</v>
      </c>
      <c r="J31" s="638">
        <f>ROUNDDOWN(1080*1.1,0)</f>
        <v>1188</v>
      </c>
      <c r="K31" s="636"/>
      <c r="L31" s="639"/>
      <c r="M31" s="639"/>
      <c r="N31" s="639"/>
      <c r="O31" s="1004">
        <f>150*1.1</f>
        <v>165</v>
      </c>
      <c r="P31" s="1004"/>
      <c r="Q31" s="1004"/>
      <c r="R31" s="1004"/>
      <c r="S31" s="1004"/>
      <c r="T31" s="1004"/>
      <c r="U31" s="1004"/>
      <c r="V31" s="1004"/>
      <c r="W31" s="1004"/>
      <c r="X31" s="1004"/>
      <c r="Y31" s="654"/>
      <c r="Z31" s="655">
        <v>0</v>
      </c>
      <c r="AA31" s="642" t="s">
        <v>529</v>
      </c>
      <c r="AB31" s="637" t="s">
        <v>529</v>
      </c>
      <c r="AC31" s="637" t="s">
        <v>529</v>
      </c>
      <c r="AD31" s="638">
        <f>J31+Z31</f>
        <v>1188</v>
      </c>
      <c r="AE31" s="638">
        <f>J31+O31*10+Z31</f>
        <v>2838</v>
      </c>
      <c r="AF31" s="638">
        <f>J31+O31*20+Z31</f>
        <v>4488</v>
      </c>
      <c r="AH31" s="625"/>
    </row>
    <row r="32" spans="1:34" s="669" customFormat="1" ht="18" customHeight="1">
      <c r="A32" s="667" t="s">
        <v>546</v>
      </c>
      <c r="B32" s="619">
        <v>1</v>
      </c>
      <c r="C32" s="619">
        <v>0</v>
      </c>
      <c r="D32" s="619" t="s">
        <v>526</v>
      </c>
      <c r="E32" s="619"/>
      <c r="F32" s="643" t="s">
        <v>502</v>
      </c>
      <c r="G32" s="643" t="s">
        <v>502</v>
      </c>
      <c r="H32" s="643" t="s">
        <v>502</v>
      </c>
      <c r="I32" s="643" t="s">
        <v>502</v>
      </c>
      <c r="J32" s="644">
        <v>1650</v>
      </c>
      <c r="K32" s="619" t="s">
        <v>502</v>
      </c>
      <c r="L32" s="619" t="s">
        <v>502</v>
      </c>
      <c r="M32" s="619" t="s">
        <v>502</v>
      </c>
      <c r="N32" s="619" t="s">
        <v>502</v>
      </c>
      <c r="O32" s="1005">
        <v>176</v>
      </c>
      <c r="P32" s="1005"/>
      <c r="Q32" s="1005"/>
      <c r="R32" s="1005"/>
      <c r="S32" s="1005">
        <v>187</v>
      </c>
      <c r="T32" s="1005"/>
      <c r="U32" s="619">
        <v>198</v>
      </c>
      <c r="V32" s="1005">
        <v>220</v>
      </c>
      <c r="W32" s="1005"/>
      <c r="X32" s="1005"/>
      <c r="Y32" s="421">
        <v>110</v>
      </c>
      <c r="Z32" s="668">
        <v>209</v>
      </c>
      <c r="AA32" s="646">
        <f>J32+Y32</f>
        <v>1760</v>
      </c>
      <c r="AB32" s="421">
        <f>J32+O32*10+Y32</f>
        <v>3520</v>
      </c>
      <c r="AC32" s="421">
        <f>J32+O32*20+Y32</f>
        <v>5280</v>
      </c>
      <c r="AD32" s="421">
        <f>J32+Z32</f>
        <v>1859</v>
      </c>
      <c r="AE32" s="421">
        <f>J32+O32*10+Z32</f>
        <v>3619</v>
      </c>
      <c r="AF32" s="421">
        <f>J32+O32*20+Z32</f>
        <v>5379</v>
      </c>
      <c r="AH32" s="670" t="s">
        <v>547</v>
      </c>
    </row>
    <row r="33" spans="1:34" s="669" customFormat="1" ht="13.5">
      <c r="A33" s="667" t="s">
        <v>548</v>
      </c>
      <c r="B33" s="619">
        <v>1</v>
      </c>
      <c r="C33" s="619">
        <v>0</v>
      </c>
      <c r="D33" s="619" t="s">
        <v>532</v>
      </c>
      <c r="E33" s="619"/>
      <c r="F33" s="671" t="s">
        <v>533</v>
      </c>
      <c r="G33" s="671" t="s">
        <v>533</v>
      </c>
      <c r="H33" s="671" t="s">
        <v>533</v>
      </c>
      <c r="I33" s="671" t="s">
        <v>533</v>
      </c>
      <c r="J33" s="672">
        <v>2116</v>
      </c>
      <c r="K33" s="619" t="s">
        <v>533</v>
      </c>
      <c r="L33" s="619" t="s">
        <v>533</v>
      </c>
      <c r="M33" s="619" t="s">
        <v>533</v>
      </c>
      <c r="N33" s="619" t="s">
        <v>533</v>
      </c>
      <c r="O33" s="1005">
        <v>211</v>
      </c>
      <c r="P33" s="1005"/>
      <c r="Q33" s="1005"/>
      <c r="R33" s="1005"/>
      <c r="S33" s="1005"/>
      <c r="T33" s="1005"/>
      <c r="U33" s="1005"/>
      <c r="V33" s="1005"/>
      <c r="W33" s="1005"/>
      <c r="X33" s="1005"/>
      <c r="Y33" s="421">
        <v>55</v>
      </c>
      <c r="Z33" s="668">
        <v>110</v>
      </c>
      <c r="AA33" s="623">
        <f>ROUNDDOWN(J33+Y33,0)</f>
        <v>2171</v>
      </c>
      <c r="AB33" s="649">
        <f>ROUNDDOWN(J33+O33*10+Y33,0)</f>
        <v>4281</v>
      </c>
      <c r="AC33" s="649">
        <f>J33+O33*20+Y33</f>
        <v>6391</v>
      </c>
      <c r="AD33" s="649">
        <f>J33+Z33</f>
        <v>2226</v>
      </c>
      <c r="AE33" s="649">
        <f>ROUNDDOWN(J33+O33*10+Z33,0)</f>
        <v>4336</v>
      </c>
      <c r="AF33" s="649">
        <f>J33+O33*20+Z33</f>
        <v>6446</v>
      </c>
      <c r="AG33" s="673"/>
      <c r="AH33" s="674">
        <v>43739</v>
      </c>
    </row>
    <row r="34" spans="1:34" s="669" customFormat="1" ht="13.5">
      <c r="A34" s="667" t="s">
        <v>119</v>
      </c>
      <c r="B34" s="619">
        <v>1</v>
      </c>
      <c r="C34" s="619">
        <v>0</v>
      </c>
      <c r="D34" s="619" t="s">
        <v>526</v>
      </c>
      <c r="E34" s="619"/>
      <c r="F34" s="619" t="s">
        <v>502</v>
      </c>
      <c r="G34" s="619" t="s">
        <v>502</v>
      </c>
      <c r="H34" s="619" t="s">
        <v>502</v>
      </c>
      <c r="I34" s="619" t="s">
        <v>502</v>
      </c>
      <c r="J34" s="421">
        <f>1250*1.1</f>
        <v>1375</v>
      </c>
      <c r="K34" s="619" t="s">
        <v>502</v>
      </c>
      <c r="L34" s="619" t="s">
        <v>502</v>
      </c>
      <c r="M34" s="619" t="s">
        <v>502</v>
      </c>
      <c r="N34" s="619" t="s">
        <v>502</v>
      </c>
      <c r="O34" s="1005">
        <f>130*1.1</f>
        <v>143</v>
      </c>
      <c r="P34" s="1005"/>
      <c r="Q34" s="1005"/>
      <c r="R34" s="1005"/>
      <c r="S34" s="1005"/>
      <c r="T34" s="1005"/>
      <c r="U34" s="1005"/>
      <c r="V34" s="1005"/>
      <c r="W34" s="1005"/>
      <c r="X34" s="1005"/>
      <c r="Y34" s="421">
        <v>110</v>
      </c>
      <c r="Z34" s="668">
        <v>110</v>
      </c>
      <c r="AA34" s="623">
        <f>J34+Y34</f>
        <v>1485</v>
      </c>
      <c r="AB34" s="421">
        <f>J34+O34*10+Y34</f>
        <v>2915</v>
      </c>
      <c r="AC34" s="421">
        <f>J34+O34*20+Y34</f>
        <v>4345</v>
      </c>
      <c r="AD34" s="421">
        <f>J34+Z34</f>
        <v>1485</v>
      </c>
      <c r="AE34" s="421">
        <f>J34+O34*10+Z34</f>
        <v>2915</v>
      </c>
      <c r="AF34" s="421">
        <f>J34+O34*20+Z34</f>
        <v>4345</v>
      </c>
      <c r="AH34" s="674"/>
    </row>
    <row r="35" spans="1:34" s="669" customFormat="1" ht="13.5">
      <c r="A35" s="667" t="s">
        <v>549</v>
      </c>
      <c r="B35" s="619">
        <v>1</v>
      </c>
      <c r="C35" s="619">
        <v>0</v>
      </c>
      <c r="D35" s="619" t="s">
        <v>526</v>
      </c>
      <c r="E35" s="619"/>
      <c r="F35" s="619" t="s">
        <v>502</v>
      </c>
      <c r="G35" s="619" t="s">
        <v>502</v>
      </c>
      <c r="H35" s="619" t="s">
        <v>502</v>
      </c>
      <c r="I35" s="421">
        <v>1980</v>
      </c>
      <c r="J35" s="619" t="s">
        <v>502</v>
      </c>
      <c r="K35" s="619" t="s">
        <v>502</v>
      </c>
      <c r="L35" s="619" t="s">
        <v>502</v>
      </c>
      <c r="M35" s="619" t="s">
        <v>502</v>
      </c>
      <c r="N35" s="1005">
        <v>253</v>
      </c>
      <c r="O35" s="1005"/>
      <c r="P35" s="1005"/>
      <c r="Q35" s="1005"/>
      <c r="R35" s="1005"/>
      <c r="S35" s="1005"/>
      <c r="T35" s="1005"/>
      <c r="U35" s="1005"/>
      <c r="V35" s="1005"/>
      <c r="W35" s="1005"/>
      <c r="X35" s="1005"/>
      <c r="Y35" s="421">
        <v>110</v>
      </c>
      <c r="Z35" s="668">
        <v>220</v>
      </c>
      <c r="AA35" s="623">
        <f>I35+N35*2+Y35</f>
        <v>2596</v>
      </c>
      <c r="AB35" s="421">
        <f>I35+N35*12+Y35</f>
        <v>5126</v>
      </c>
      <c r="AC35" s="421">
        <f>I35+N35*22+Y35</f>
        <v>7656</v>
      </c>
      <c r="AD35" s="421">
        <f>ROUNDDOWN(I35+N35*2+Z35,0)</f>
        <v>2706</v>
      </c>
      <c r="AE35" s="421">
        <f>ROUNDDOWN(I35+N35*12+Z35,0)</f>
        <v>5236</v>
      </c>
      <c r="AF35" s="421">
        <f>I35+N35*22+Z35</f>
        <v>7766</v>
      </c>
      <c r="AH35" s="674"/>
    </row>
    <row r="36" spans="1:34" ht="14.25" thickBot="1">
      <c r="A36" s="675" t="s">
        <v>342</v>
      </c>
      <c r="B36" s="676">
        <v>1</v>
      </c>
      <c r="C36" s="676">
        <v>0</v>
      </c>
      <c r="D36" s="677" t="s">
        <v>550</v>
      </c>
      <c r="E36" s="676"/>
      <c r="F36" s="677" t="s">
        <v>502</v>
      </c>
      <c r="G36" s="677" t="s">
        <v>502</v>
      </c>
      <c r="H36" s="677" t="s">
        <v>502</v>
      </c>
      <c r="I36" s="678">
        <v>1980</v>
      </c>
      <c r="J36" s="677" t="s">
        <v>502</v>
      </c>
      <c r="K36" s="677" t="s">
        <v>502</v>
      </c>
      <c r="L36" s="677" t="s">
        <v>502</v>
      </c>
      <c r="M36" s="677" t="s">
        <v>502</v>
      </c>
      <c r="N36" s="1006">
        <v>280</v>
      </c>
      <c r="O36" s="1006"/>
      <c r="P36" s="1006"/>
      <c r="Q36" s="1006"/>
      <c r="R36" s="1006"/>
      <c r="S36" s="1006"/>
      <c r="T36" s="1006"/>
      <c r="U36" s="1006"/>
      <c r="V36" s="1006"/>
      <c r="W36" s="1006"/>
      <c r="X36" s="1006"/>
      <c r="Y36" s="678">
        <v>100</v>
      </c>
      <c r="Z36" s="679">
        <v>150</v>
      </c>
      <c r="AA36" s="680">
        <f>I36+N36*2+Y36</f>
        <v>2640</v>
      </c>
      <c r="AB36" s="678">
        <f>I36+N36*12+Y36</f>
        <v>5440</v>
      </c>
      <c r="AC36" s="678">
        <f>I36+N36*22+Y36</f>
        <v>8240</v>
      </c>
      <c r="AD36" s="678">
        <f>ROUNDDOWN(I36+N36*2+Z36,0)</f>
        <v>2690</v>
      </c>
      <c r="AE36" s="678">
        <f>ROUNDDOWN(I36+N36*12+Z36,0)</f>
        <v>5490</v>
      </c>
      <c r="AF36" s="678">
        <f>I36+N36*22+Z36</f>
        <v>8290</v>
      </c>
      <c r="AH36" s="681" t="s">
        <v>551</v>
      </c>
    </row>
    <row r="37" spans="1:32" ht="13.5" customHeight="1">
      <c r="A37" s="1007" t="s">
        <v>124</v>
      </c>
      <c r="B37" s="1009">
        <f>SUM(B4:B36)</f>
        <v>18</v>
      </c>
      <c r="C37" s="1009">
        <f>SUM(C4:C36)</f>
        <v>33</v>
      </c>
      <c r="D37" s="1011"/>
      <c r="E37" s="1009"/>
      <c r="F37" s="1014"/>
      <c r="G37" s="1017"/>
      <c r="H37" s="1017"/>
      <c r="I37" s="1017"/>
      <c r="J37" s="1020"/>
      <c r="K37" s="1014"/>
      <c r="L37" s="1017"/>
      <c r="M37" s="1017"/>
      <c r="N37" s="1017"/>
      <c r="O37" s="1017"/>
      <c r="P37" s="1017"/>
      <c r="Q37" s="1017"/>
      <c r="R37" s="1017"/>
      <c r="S37" s="1017"/>
      <c r="T37" s="1017"/>
      <c r="U37" s="1017"/>
      <c r="V37" s="1017"/>
      <c r="W37" s="1017"/>
      <c r="X37" s="1020"/>
      <c r="Y37" s="682" t="s">
        <v>552</v>
      </c>
      <c r="Z37" s="683"/>
      <c r="AA37" s="684">
        <f>(AA4*$B4+AA5*$B5+AA6*$B6+AA8*$B8+AA9*$B9+AA10*$B10+AA12*$B12+AA14*$B14+AA16*$B16+AA18*$B18+AA20*$B20+AA22*$B22+AA30*$B30+AA32*$B32+AA33*$B33+AA34*$B34+AA35*$B35+AA36*$B36)/$B37</f>
        <v>1669.2222222222222</v>
      </c>
      <c r="AB37" s="685">
        <f>(AB4*$B4+AB5*$B5+AB6*$B6+AB8*$B8+AB9*$B9+AB10*$B10+AB12*$B12+AB14*$B14+AB16*$B16+AB18*$B18+AB20*$B20+AB22*$B22+AB30*$B30+AB32*$B32+AB33*$B33+AB34*$B34+AB35*$B35+AB36*$B36)/$B37</f>
        <v>3450.9444444444443</v>
      </c>
      <c r="AC37" s="685">
        <f>(AC4*$B4+AC5*$B5+AC6*$B6+AC8*$B8+AC9*$B9+AC10*$B10+AC12*$B12+AC14*$B14+AC16*$B16+AC18*$B18+AC20*$B20+AC22*$B22+AC30*$B30+AC32*$B32+AC33*$B33+AC34*$B34+AC35*$B35+AC36*$B36)/$B37</f>
        <v>5285.222222222223</v>
      </c>
      <c r="AD37" s="685">
        <f>(AD4*$B4+AD5*$B5+AD7*$B6+AD8*$B8+AD9*$B9+AD11*$B10+AD13*$B12+AD15*$B14+AD16*$B16+AD19*$B18+AD20*$B20+AD23*$B22+AD31*$B30+AD32*$B32+AD33*$B33+AD34*$B34+AD35*$B35+AD36*$B36)/$B37</f>
        <v>1903.7777777777778</v>
      </c>
      <c r="AE37" s="685">
        <f>(AE4*$B4+AE5*$B5+AE7*$B6+AE8*$B8+AE9*$B9+AE11*$B10+AE13*$B12+AE15*$B14+AE16*$B16+AE19*$B18+AE20*$B20+AE23*$B22+AE31*$B30+AE32*$B32+AE33*$B33+AE34*$B34+AE35*$B35+AE36*$B36)/$B37</f>
        <v>3697.722222222222</v>
      </c>
      <c r="AF37" s="685">
        <f>(AF4*$B4+AF5*$B5+AF7*$B6+AF8*$B8+AF9*$B9+AF11*$B10+AF13*$B12+AF15*$B14+AF16*$B16+AF19*$B18+AF20*$B20+AF23*$B22+AF31*$B30+AF32*$B32+AF33*$B33+AF34*$B34+AF35*$B35+AF36*$B36)/$B37</f>
        <v>5543.666666666667</v>
      </c>
    </row>
    <row r="38" spans="1:32" ht="13.5" customHeight="1">
      <c r="A38" s="1008"/>
      <c r="B38" s="1010"/>
      <c r="C38" s="1010"/>
      <c r="D38" s="1012"/>
      <c r="E38" s="1010"/>
      <c r="F38" s="1015"/>
      <c r="G38" s="1018"/>
      <c r="H38" s="1018"/>
      <c r="I38" s="1018"/>
      <c r="J38" s="1021"/>
      <c r="K38" s="1015"/>
      <c r="L38" s="1018"/>
      <c r="M38" s="1018"/>
      <c r="N38" s="1018"/>
      <c r="O38" s="1018"/>
      <c r="P38" s="1018"/>
      <c r="Q38" s="1018"/>
      <c r="R38" s="1018"/>
      <c r="S38" s="1018"/>
      <c r="T38" s="1018"/>
      <c r="U38" s="1018"/>
      <c r="V38" s="1018"/>
      <c r="W38" s="1018"/>
      <c r="X38" s="1021"/>
      <c r="Y38" s="686" t="s">
        <v>553</v>
      </c>
      <c r="Z38" s="687"/>
      <c r="AA38" s="623">
        <f>(AA4*$C4+AA5*$C5+AA6*$C6+AA8*$C8+AA9*$C9+AA10*$C10+AA12*$C12+AA14*$C14+AA17*$C17+AA18*$C18+AA20*$C20+AA21*$C21+AA24*$C24+AA26*$C26+AA28*$C28+AA30*$C30+AA32*$C32+AA33*$C33+AA34*$C34+AA35*$C35+AA36*$C36)/$C37</f>
        <v>476.75757575757575</v>
      </c>
      <c r="AB38" s="421">
        <f>(AB4*$C4+AB5*$C5+AB6*$C6+AB8*$C8+AB9*$C9+AB10*$C10+AB12*$C12+AB14*$C14+AB17*$C17+AB18*$C18+AB20*$C20+AB21*$C21+AB24*$C24+AB26*$C26+AB28*$C28+AB30*$C30+AB32*$C32+AB33*$C33+AB34*$C34+AB35*$C35+AB36*$C36)/$C37</f>
        <v>1191.5757575757575</v>
      </c>
      <c r="AC38" s="421">
        <f>(AC4*$C4+AC5*$C5+AC6*$C6+AC8*$C8+AC9*$C9+AC10*$C10+AC12*$C12+AC14*$C14+AC17*$C17+AC18*$C18+AC20*$C20+AC21*$C21+AC24*$C24+AC26*$C26+AC28*$C28+AC30*$C30+AC32*$C32+AC33*$C33+AC34*$C34+AC35*$C35+AC36*$C36)/$C37</f>
        <v>1906.3939393939395</v>
      </c>
      <c r="AD38" s="421">
        <f>(AD4*$C4+AD5*$C5+AD7*$C6+AD8*$C8+AD9*$C9+AD11*$C10+AD13*$C12+AD15*$C14+AD17*$C17+AD19*$C18+AD20*$C20+AD21*$C21+AD25*$C24+AD27*$C26+AD29*$C28+AD31*$C30+AD32*$C32+AD33*$C33+AD34*$C34+AD35*$C35+AD36*$C36)/$C37</f>
        <v>576.0909090909091</v>
      </c>
      <c r="AE38" s="421">
        <f>(AE4*$C4+AE5*$C5+AE7*$C6+AE8*$C8+AE9*$C9+AE11*$C10+AE13*$C12+AE15*$C14+AE17*$C17+AE19*$C18+AE20*$C20+AE21*$C21+AE25*$C24+AE27*$C26+AE29*$C28+AE31*$C30+AE32*$C32+AE33*$C33+AE34*$C34+AE35*$C35+AE36*$C36)/$C37</f>
        <v>1290.909090909091</v>
      </c>
      <c r="AF38" s="421">
        <f>(AF4*$C4+AF5*$C5+AF7*$C6+AF8*$C8+AF9*$C9+AF11*$C10+AF13*$C12+AF15*$C14+AF17*$C17+AF19*$C18+AF20*$C20+AF21*$C21+AF25*$C24+AF27*$C26+AF29*$C28+AF31*$C30+AF32*$C32+AF33*$C33+AF34*$C34+AF35*$C35+AF36*$C36)/$C37</f>
        <v>2005.4242424242425</v>
      </c>
    </row>
    <row r="39" spans="1:32" ht="14.25" customHeight="1">
      <c r="A39" s="974"/>
      <c r="B39" s="984"/>
      <c r="C39" s="984"/>
      <c r="D39" s="1013"/>
      <c r="E39" s="984"/>
      <c r="F39" s="1016"/>
      <c r="G39" s="1019"/>
      <c r="H39" s="1019"/>
      <c r="I39" s="1019"/>
      <c r="J39" s="1022"/>
      <c r="K39" s="1016"/>
      <c r="L39" s="1019"/>
      <c r="M39" s="1019"/>
      <c r="N39" s="1019"/>
      <c r="O39" s="1019"/>
      <c r="P39" s="1019"/>
      <c r="Q39" s="1019"/>
      <c r="R39" s="1019"/>
      <c r="S39" s="1019"/>
      <c r="T39" s="1019"/>
      <c r="U39" s="1019"/>
      <c r="V39" s="1019"/>
      <c r="W39" s="1019"/>
      <c r="X39" s="1022"/>
      <c r="Y39" s="686" t="s">
        <v>554</v>
      </c>
      <c r="Z39" s="687"/>
      <c r="AA39" s="623">
        <f>(AA4*$B4+AA5*$B5+AA6*$B6+AA8*$B8+AA9*$B9+AA10*$B10+AA12*$B12+AA14*$B14+AA16*$B16+AA18*$B18+AA20*$B20+AA22*$B22+AA30*$B30+AA32*$B32+AA33*$B33+AA34*$B34+AA35*$B35+AA36*$B36+AA4*$C4+AA5*$C5+AA6*$C6+AA8*$C8+AA9*$C9+AA10*$C10+AA12*$C12+AA14*$C14+AA17*$C17+AA18*$C18+AA20*$C20+AA21*$C21+AA24*$C24+AA26*$C26+AA28*$C28+AA30*$C30+AA32*$C32+AA33*$C33+AA34*$C34+AA35*$C35+AA36*$C36)/($B37+$C37)</f>
        <v>897.6274509803922</v>
      </c>
      <c r="AB39" s="421">
        <f>(AB4*$B4+AB5*$B5+AB6*$B6+AB8*$B8+AB9*$B9+AB10*$B10+AB12*$B12+AB14*$B14+AB16*$B16+AB18*$B18+AB20*$B20+AB22*$B22+AB30*$B30+AB32*$B32+AB33*$B33+AB34*$B34+AB35*$B35+AB36*$B36+AB4*$C4+AB5*$C5+AB6*$C6+AB8*$C8+AB9*$C9+AB10*$C10+AB12*$C12+AB14*$C14+AB17*$C17+AB18*$C18+AB20*$C20+AB21*$C21+AB24*$C24+AB26*$C26+AB28*$C28+AB30*$C30+AB32*$C32+AB33*$C33+AB34*$C34+AB35*$C35+AB36*$C36)/($B37+$C37)</f>
        <v>1989</v>
      </c>
      <c r="AC39" s="421">
        <f>(AC4*$B4+AC5*$B5+AC6*$B6+AC8*$B8+AC9*$B9+AC10*$B10+AC12*$B12+AC14*$B14+AC16*$B16+AC18*$B18+AC20*$B20+AC22*$B22+AC30*$B30+AC32*$B32+AC33*$B33+AC34*$B34+AC35*$B35+AC36*$B36+AC4*$C4+AC5*$C5+AC6*$C6+AC8*$C8+AC9*$C9+AC10*$C10+AC12*$C12+AC14*$C14+AC17*$C17+AC18*$C18+AC20*$C20+AC21*$C21+AC24*$C24+AC26*$C26+AC28*$C28+AC30*$C30+AC32*$C32+AC33*$C33+AC34*$C34+AC35*$C35+AC36*$C36)/($B37+$C37)</f>
        <v>3098.921568627451</v>
      </c>
      <c r="AD39" s="421">
        <f>(AD4*$B4+AD5*$B5+AD7*$B6+AD8*$B8+AD9*$B9+AD11*$B10+AD13*$B12+AD15*$B14+AD16*$B16+AD19*$B18+AD20*$B20+AD23*$B22+AD31*$B30+AD32*$B32+AD33*$B33+AD34*$B34+AD35*$B35+AD36*$B36+AD4*$C4+AD5*$C5+AD7*$C6+AD8*$C8+AD9*$C9+AD11*$C10+AD13*$C12+AD15*$C14+AD17*$C17+AD19*$C18+AD20*$C20+AD21*$C21+AD25*$C24+AD27*$C26+AD29*$C28+AD31*$C30+AD32*$C32+AD33*$C33+AD34*$C34+AD35*$C35+AD36*$C36)/($B37+$C37)</f>
        <v>1044.686274509804</v>
      </c>
      <c r="AE39" s="421">
        <f>(AE4*$B4+AE5*$B5+AE7*$B6+AE8*$B8+AE9*$B9+AE11*$B10+AE13*$B12+AE15*$B14+AE16*$B16+AE19*$B18+AE20*$B20+AE23*$B22+AE31*$B30+AE32*$B32+AE33*$B33+AE34*$B34+AE35*$B35+AE36*$B36+AE4*$C4+AE5*$C5+AE7*$C6+AE8*$C8+AE9*$C9+AE11*$C10+AE13*$C12+AE15*$C14+AE17*$C17+AE19*$C18+AE20*$C20+AE21*$C21+AE25*$C24+AE27*$C26+AE29*$C28+AE31*$C30+AE32*$C32+AE33*$C33+AE34*$C34+AE35*$C35+AE36*$C36)/($B37+$C37)</f>
        <v>2140.372549019608</v>
      </c>
      <c r="AF39" s="421">
        <f>(AF4*$B4+AF5*$B5+AF7*$B6+AF8*$B8+AF9*$B9+AF11*$B10+AF13*$B12+AF15*$B14+AF16*$B16+AF19*$B18+AF20*$B20+AF23*$B22+AF31*$B30+AF32*$B32+AF33*$B33+AF34*$B34+AF35*$B35+AF36*$B36+AF4*$C4+AF5*$C5+AF7*$C6+AF8*$C8+AF9*$C9+AF11*$C10+AF13*$C12+AF15*$C14+AF17*$C17+AF19*$C18+AF20*$C20+AF21*$C21+AF25*$C24+AF27*$C26+AF29*$C28+AF31*$C30+AF32*$C32+AF33*$C33+AF34*$C34+AF35*$C35+AF36*$C36)/($B37+$C37)</f>
        <v>3254.2156862745096</v>
      </c>
    </row>
    <row r="40" spans="1:32" ht="13.5">
      <c r="A40" s="688" t="s">
        <v>893</v>
      </c>
      <c r="B40" s="689"/>
      <c r="C40" s="689"/>
      <c r="D40" s="690"/>
      <c r="E40" s="690"/>
      <c r="F40" s="690"/>
      <c r="G40" s="690"/>
      <c r="H40" s="690"/>
      <c r="I40" s="690"/>
      <c r="J40" s="690"/>
      <c r="K40" s="690"/>
      <c r="L40" s="690"/>
      <c r="M40" s="690"/>
      <c r="N40" s="690"/>
      <c r="O40" s="690"/>
      <c r="P40" s="690"/>
      <c r="Q40" s="690"/>
      <c r="R40" s="690"/>
      <c r="S40" s="690"/>
      <c r="T40" s="690"/>
      <c r="U40" s="690"/>
      <c r="V40" s="690"/>
      <c r="W40" s="690"/>
      <c r="X40" s="691"/>
      <c r="Y40" s="691"/>
      <c r="Z40" s="691"/>
      <c r="AA40" s="691"/>
      <c r="AB40" s="691"/>
      <c r="AC40" s="691"/>
      <c r="AD40" s="691"/>
      <c r="AE40" s="691"/>
      <c r="AF40" s="691"/>
    </row>
    <row r="41" spans="1:32" ht="13.5">
      <c r="A41" s="688" t="s">
        <v>555</v>
      </c>
      <c r="B41" s="689"/>
      <c r="C41" s="689"/>
      <c r="D41" s="690"/>
      <c r="E41" s="690"/>
      <c r="F41" s="690"/>
      <c r="G41" s="690"/>
      <c r="H41" s="690"/>
      <c r="I41" s="690"/>
      <c r="J41" s="690"/>
      <c r="K41" s="690"/>
      <c r="L41" s="690"/>
      <c r="M41" s="690"/>
      <c r="N41" s="690"/>
      <c r="O41" s="690"/>
      <c r="P41" s="690"/>
      <c r="Q41" s="690"/>
      <c r="R41" s="690"/>
      <c r="S41" s="690"/>
      <c r="T41" s="690"/>
      <c r="U41" s="690"/>
      <c r="V41" s="690"/>
      <c r="W41" s="690"/>
      <c r="X41" s="691"/>
      <c r="Y41" s="691"/>
      <c r="Z41" s="691"/>
      <c r="AA41" s="691"/>
      <c r="AB41" s="691"/>
      <c r="AC41" s="691"/>
      <c r="AD41" s="691"/>
      <c r="AE41" s="691"/>
      <c r="AF41" s="691"/>
    </row>
    <row r="42" spans="1:23" ht="13.5">
      <c r="A42" s="500"/>
      <c r="B42" s="607"/>
      <c r="C42" s="607"/>
      <c r="D42" s="608"/>
      <c r="E42" s="608"/>
      <c r="F42" s="608"/>
      <c r="G42" s="608"/>
      <c r="H42" s="608"/>
      <c r="I42" s="608"/>
      <c r="J42" s="608"/>
      <c r="K42" s="608"/>
      <c r="L42" s="608"/>
      <c r="M42" s="608"/>
      <c r="N42" s="608"/>
      <c r="O42" s="608"/>
      <c r="P42" s="608"/>
      <c r="Q42" s="608"/>
      <c r="R42" s="608"/>
      <c r="S42" s="608"/>
      <c r="T42" s="608"/>
      <c r="U42" s="608"/>
      <c r="V42" s="608"/>
      <c r="W42" s="608"/>
    </row>
    <row r="43" spans="2:34" ht="13.5">
      <c r="B43" s="198"/>
      <c r="AH43" s="692"/>
    </row>
    <row r="44" spans="2:34" ht="13.5">
      <c r="B44" s="198"/>
      <c r="AH44" s="692"/>
    </row>
    <row r="45" spans="2:34" ht="13.5">
      <c r="B45" s="198"/>
      <c r="AH45" s="692"/>
    </row>
    <row r="46" spans="1:32" s="692" customFormat="1" ht="13.5">
      <c r="A46" s="609"/>
      <c r="B46" s="198"/>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row>
    <row r="47" spans="1:32" s="692" customFormat="1" ht="13.5">
      <c r="A47" s="609"/>
      <c r="B47" s="198"/>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row>
    <row r="48" spans="1:32" s="692" customFormat="1" ht="13.5">
      <c r="A48" s="609"/>
      <c r="B48" s="198"/>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row>
    <row r="49" spans="1:34" s="692" customFormat="1" ht="13.5">
      <c r="A49" s="609"/>
      <c r="B49" s="198"/>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H49" s="609"/>
    </row>
    <row r="50" spans="1:34" s="692" customFormat="1" ht="13.5">
      <c r="A50" s="609"/>
      <c r="B50" s="198"/>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H50" s="609"/>
    </row>
    <row r="51" spans="1:34" s="692" customFormat="1" ht="13.5">
      <c r="A51" s="609"/>
      <c r="B51" s="198"/>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H51" s="609"/>
    </row>
  </sheetData>
  <sheetProtection/>
  <mergeCells count="137">
    <mergeCell ref="V37:V39"/>
    <mergeCell ref="W37:W39"/>
    <mergeCell ref="X37:X39"/>
    <mergeCell ref="P37:P39"/>
    <mergeCell ref="Q37:Q39"/>
    <mergeCell ref="R37:R39"/>
    <mergeCell ref="S37:S39"/>
    <mergeCell ref="T37:T39"/>
    <mergeCell ref="U37:U39"/>
    <mergeCell ref="J37:J39"/>
    <mergeCell ref="K37:K39"/>
    <mergeCell ref="L37:L39"/>
    <mergeCell ref="M37:M39"/>
    <mergeCell ref="N37:N39"/>
    <mergeCell ref="O37:O39"/>
    <mergeCell ref="N36:X36"/>
    <mergeCell ref="A37:A39"/>
    <mergeCell ref="B37:B39"/>
    <mergeCell ref="C37:C39"/>
    <mergeCell ref="D37:D39"/>
    <mergeCell ref="E37:E39"/>
    <mergeCell ref="F37:F39"/>
    <mergeCell ref="G37:G39"/>
    <mergeCell ref="H37:H39"/>
    <mergeCell ref="I37:I39"/>
    <mergeCell ref="O32:R32"/>
    <mergeCell ref="S32:T32"/>
    <mergeCell ref="V32:X32"/>
    <mergeCell ref="O33:X33"/>
    <mergeCell ref="O34:X34"/>
    <mergeCell ref="N35:X35"/>
    <mergeCell ref="A30:A31"/>
    <mergeCell ref="B30:B31"/>
    <mergeCell ref="C30:C31"/>
    <mergeCell ref="D30:D31"/>
    <mergeCell ref="O30:X30"/>
    <mergeCell ref="O31:X31"/>
    <mergeCell ref="A28:A29"/>
    <mergeCell ref="B28:B29"/>
    <mergeCell ref="C28:C29"/>
    <mergeCell ref="D28:D29"/>
    <mergeCell ref="O28:X28"/>
    <mergeCell ref="O29:X29"/>
    <mergeCell ref="A26:A27"/>
    <mergeCell ref="B26:B27"/>
    <mergeCell ref="C26:C27"/>
    <mergeCell ref="D26:D27"/>
    <mergeCell ref="O26:X26"/>
    <mergeCell ref="O27:X27"/>
    <mergeCell ref="Q23:R23"/>
    <mergeCell ref="T23:X23"/>
    <mergeCell ref="A24:A25"/>
    <mergeCell ref="B24:B25"/>
    <mergeCell ref="C24:C25"/>
    <mergeCell ref="D24:D25"/>
    <mergeCell ref="O24:X24"/>
    <mergeCell ref="O25:X25"/>
    <mergeCell ref="O20:X20"/>
    <mergeCell ref="O21:X21"/>
    <mergeCell ref="A22:A23"/>
    <mergeCell ref="B22:B23"/>
    <mergeCell ref="C22:C23"/>
    <mergeCell ref="D22:D23"/>
    <mergeCell ref="O22:P22"/>
    <mergeCell ref="Q22:R22"/>
    <mergeCell ref="T22:X22"/>
    <mergeCell ref="O23:P23"/>
    <mergeCell ref="O17:P17"/>
    <mergeCell ref="A18:A19"/>
    <mergeCell ref="B18:B19"/>
    <mergeCell ref="C18:C19"/>
    <mergeCell ref="D18:D19"/>
    <mergeCell ref="K18:X18"/>
    <mergeCell ref="K19:X19"/>
    <mergeCell ref="Q17:R17"/>
    <mergeCell ref="S17:T17"/>
    <mergeCell ref="U17:X17"/>
    <mergeCell ref="U14:X14"/>
    <mergeCell ref="N15:R15"/>
    <mergeCell ref="S15:T15"/>
    <mergeCell ref="U15:X15"/>
    <mergeCell ref="O16:P16"/>
    <mergeCell ref="Q16:R16"/>
    <mergeCell ref="S16:T16"/>
    <mergeCell ref="U16:X16"/>
    <mergeCell ref="A14:A15"/>
    <mergeCell ref="B14:B15"/>
    <mergeCell ref="C14:C15"/>
    <mergeCell ref="D14:D15"/>
    <mergeCell ref="N14:R14"/>
    <mergeCell ref="S14:T14"/>
    <mergeCell ref="W10:X10"/>
    <mergeCell ref="O11:R11"/>
    <mergeCell ref="S11:V11"/>
    <mergeCell ref="W11:X11"/>
    <mergeCell ref="A12:A13"/>
    <mergeCell ref="B12:B13"/>
    <mergeCell ref="C12:C13"/>
    <mergeCell ref="D12:D13"/>
    <mergeCell ref="O12:X12"/>
    <mergeCell ref="O13:X13"/>
    <mergeCell ref="A10:A11"/>
    <mergeCell ref="B10:B11"/>
    <mergeCell ref="C10:C11"/>
    <mergeCell ref="D10:D11"/>
    <mergeCell ref="O10:R10"/>
    <mergeCell ref="S10:V10"/>
    <mergeCell ref="O7:P7"/>
    <mergeCell ref="Q7:T7"/>
    <mergeCell ref="U7:V7"/>
    <mergeCell ref="O8:X8"/>
    <mergeCell ref="P9:R9"/>
    <mergeCell ref="S9:T9"/>
    <mergeCell ref="U9:X9"/>
    <mergeCell ref="L5:N5"/>
    <mergeCell ref="P5:R5"/>
    <mergeCell ref="S5:V5"/>
    <mergeCell ref="A6:A7"/>
    <mergeCell ref="B6:B7"/>
    <mergeCell ref="C6:C7"/>
    <mergeCell ref="D6:D7"/>
    <mergeCell ref="O6:P6"/>
    <mergeCell ref="Q6:T6"/>
    <mergeCell ref="U6:V6"/>
    <mergeCell ref="Y2:Z2"/>
    <mergeCell ref="AA2:AC2"/>
    <mergeCell ref="AD2:AF2"/>
    <mergeCell ref="K4:N4"/>
    <mergeCell ref="Q4:R4"/>
    <mergeCell ref="S4:T4"/>
    <mergeCell ref="V4:X4"/>
    <mergeCell ref="A2:A3"/>
    <mergeCell ref="B2:C2"/>
    <mergeCell ref="D2:D3"/>
    <mergeCell ref="E2:E3"/>
    <mergeCell ref="F2:J2"/>
    <mergeCell ref="K2:X2"/>
  </mergeCells>
  <printOptions/>
  <pageMargins left="0.5905511811023623" right="0.5905511811023623" top="0.7874015748031497" bottom="0.3937007874015748" header="0" footer="0.1968503937007874"/>
  <pageSetup fitToHeight="1" fitToWidth="1" horizontalDpi="600" verticalDpi="600" orientation="landscape" paperSize="9" scale="76"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F25"/>
  <sheetViews>
    <sheetView view="pageBreakPreview" zoomScale="75" zoomScaleSheetLayoutView="75" zoomScalePageLayoutView="0" workbookViewId="0" topLeftCell="A2">
      <selection activeCell="G9" sqref="G9"/>
    </sheetView>
  </sheetViews>
  <sheetFormatPr defaultColWidth="12.375" defaultRowHeight="13.5"/>
  <cols>
    <col min="1" max="1" width="9.375" style="336" customWidth="1"/>
    <col min="2" max="2" width="8.00390625" style="383" customWidth="1"/>
    <col min="3" max="4" width="8.375" style="383" customWidth="1"/>
    <col min="5" max="6" width="6.625" style="383" customWidth="1"/>
    <col min="7" max="7" width="7.00390625" style="383" customWidth="1"/>
    <col min="8" max="9" width="5.625" style="383" customWidth="1"/>
    <col min="10" max="11" width="6.75390625" style="383" customWidth="1"/>
    <col min="12" max="12" width="7.75390625" style="383" bestFit="1" customWidth="1"/>
    <col min="13" max="15" width="8.00390625" style="383" customWidth="1"/>
    <col min="16" max="16" width="5.625" style="383" customWidth="1"/>
    <col min="17" max="17" width="7.625" style="383" customWidth="1"/>
    <col min="18" max="18" width="5.625" style="383" customWidth="1"/>
    <col min="19" max="19" width="6.625" style="383" customWidth="1"/>
    <col min="20" max="22" width="8.25390625" style="336" customWidth="1"/>
    <col min="23" max="23" width="6.625" style="336" customWidth="1"/>
    <col min="24" max="24" width="5.625" style="336" customWidth="1"/>
    <col min="25" max="26" width="7.75390625" style="336" customWidth="1"/>
    <col min="27" max="29" width="4.625" style="336" customWidth="1"/>
    <col min="30" max="30" width="6.625" style="336" customWidth="1"/>
    <col min="31" max="31" width="7.75390625" style="336" bestFit="1" customWidth="1"/>
    <col min="32" max="32" width="7.625" style="336" customWidth="1"/>
    <col min="33" max="37" width="10.375" style="336" customWidth="1"/>
    <col min="38" max="16384" width="12.375" style="336" customWidth="1"/>
  </cols>
  <sheetData>
    <row r="1" spans="1:32" s="334" customFormat="1" ht="33" customHeight="1">
      <c r="A1" s="501" t="s">
        <v>556</v>
      </c>
      <c r="AF1" s="502" t="s">
        <v>557</v>
      </c>
    </row>
    <row r="2" spans="1:32" s="508" customFormat="1" ht="30.75" customHeight="1">
      <c r="A2" s="1023" t="s">
        <v>558</v>
      </c>
      <c r="B2" s="503" t="s">
        <v>559</v>
      </c>
      <c r="C2" s="504"/>
      <c r="D2" s="504"/>
      <c r="E2" s="504"/>
      <c r="F2" s="504"/>
      <c r="G2" s="504"/>
      <c r="H2" s="504"/>
      <c r="I2" s="504"/>
      <c r="J2" s="504"/>
      <c r="K2" s="504"/>
      <c r="L2" s="505"/>
      <c r="M2" s="503" t="s">
        <v>560</v>
      </c>
      <c r="N2" s="504"/>
      <c r="O2" s="506"/>
      <c r="P2" s="506"/>
      <c r="Q2" s="506"/>
      <c r="R2" s="506"/>
      <c r="S2" s="506"/>
      <c r="T2" s="506"/>
      <c r="U2" s="506"/>
      <c r="V2" s="506"/>
      <c r="W2" s="506"/>
      <c r="X2" s="506"/>
      <c r="Y2" s="506"/>
      <c r="Z2" s="506"/>
      <c r="AA2" s="506"/>
      <c r="AB2" s="506"/>
      <c r="AC2" s="506"/>
      <c r="AD2" s="506"/>
      <c r="AE2" s="507"/>
      <c r="AF2" s="1026" t="s">
        <v>561</v>
      </c>
    </row>
    <row r="3" spans="1:32" s="508" customFormat="1" ht="28.5" customHeight="1">
      <c r="A3" s="1024"/>
      <c r="B3" s="509"/>
      <c r="C3" s="503" t="s">
        <v>562</v>
      </c>
      <c r="D3" s="506"/>
      <c r="E3" s="506"/>
      <c r="F3" s="507"/>
      <c r="G3" s="503" t="s">
        <v>563</v>
      </c>
      <c r="H3" s="506"/>
      <c r="I3" s="506"/>
      <c r="J3" s="506"/>
      <c r="K3" s="507"/>
      <c r="L3" s="510" t="s">
        <v>564</v>
      </c>
      <c r="M3" s="509"/>
      <c r="N3" s="503" t="s">
        <v>565</v>
      </c>
      <c r="O3" s="506"/>
      <c r="P3" s="506"/>
      <c r="Q3" s="506"/>
      <c r="R3" s="506"/>
      <c r="S3" s="506"/>
      <c r="T3" s="506"/>
      <c r="U3" s="506"/>
      <c r="V3" s="506"/>
      <c r="W3" s="506"/>
      <c r="X3" s="507"/>
      <c r="Y3" s="503" t="s">
        <v>566</v>
      </c>
      <c r="Z3" s="506"/>
      <c r="AA3" s="506"/>
      <c r="AB3" s="506"/>
      <c r="AC3" s="506"/>
      <c r="AD3" s="507"/>
      <c r="AE3" s="510" t="s">
        <v>567</v>
      </c>
      <c r="AF3" s="1027"/>
    </row>
    <row r="4" spans="1:32" s="508" customFormat="1" ht="57" customHeight="1">
      <c r="A4" s="1025"/>
      <c r="B4" s="511"/>
      <c r="C4" s="511"/>
      <c r="D4" s="512" t="s">
        <v>568</v>
      </c>
      <c r="E4" s="512" t="s">
        <v>569</v>
      </c>
      <c r="F4" s="512" t="s">
        <v>570</v>
      </c>
      <c r="G4" s="511"/>
      <c r="H4" s="512" t="s">
        <v>571</v>
      </c>
      <c r="I4" s="512" t="s">
        <v>572</v>
      </c>
      <c r="J4" s="512" t="s">
        <v>573</v>
      </c>
      <c r="K4" s="512" t="s">
        <v>574</v>
      </c>
      <c r="L4" s="513"/>
      <c r="M4" s="511"/>
      <c r="N4" s="511"/>
      <c r="O4" s="512" t="s">
        <v>575</v>
      </c>
      <c r="P4" s="512" t="s">
        <v>576</v>
      </c>
      <c r="Q4" s="512" t="s">
        <v>577</v>
      </c>
      <c r="R4" s="512" t="s">
        <v>578</v>
      </c>
      <c r="S4" s="512" t="s">
        <v>579</v>
      </c>
      <c r="T4" s="512" t="s">
        <v>580</v>
      </c>
      <c r="U4" s="512" t="s">
        <v>581</v>
      </c>
      <c r="V4" s="512" t="s">
        <v>582</v>
      </c>
      <c r="W4" s="512" t="s">
        <v>583</v>
      </c>
      <c r="X4" s="512" t="s">
        <v>584</v>
      </c>
      <c r="Y4" s="514"/>
      <c r="Z4" s="512" t="s">
        <v>585</v>
      </c>
      <c r="AA4" s="512" t="s">
        <v>586</v>
      </c>
      <c r="AB4" s="512" t="s">
        <v>587</v>
      </c>
      <c r="AC4" s="512" t="s">
        <v>588</v>
      </c>
      <c r="AD4" s="512" t="s">
        <v>589</v>
      </c>
      <c r="AE4" s="515"/>
      <c r="AF4" s="1028"/>
    </row>
    <row r="5" spans="1:32" ht="25.5" customHeight="1">
      <c r="A5" s="343" t="s">
        <v>327</v>
      </c>
      <c r="B5" s="602">
        <v>8792079</v>
      </c>
      <c r="C5" s="602">
        <v>7835784</v>
      </c>
      <c r="D5" s="602">
        <v>7578229</v>
      </c>
      <c r="E5" s="602">
        <v>198917</v>
      </c>
      <c r="F5" s="602">
        <v>58638</v>
      </c>
      <c r="G5" s="602">
        <v>956295</v>
      </c>
      <c r="H5" s="602">
        <v>1774</v>
      </c>
      <c r="I5" s="602">
        <v>0</v>
      </c>
      <c r="J5" s="602">
        <v>17857</v>
      </c>
      <c r="K5" s="602">
        <v>347962</v>
      </c>
      <c r="L5" s="602">
        <v>0</v>
      </c>
      <c r="M5" s="602">
        <v>7592162</v>
      </c>
      <c r="N5" s="602">
        <v>7440456</v>
      </c>
      <c r="O5" s="602">
        <v>2817022</v>
      </c>
      <c r="P5" s="602">
        <v>0</v>
      </c>
      <c r="Q5" s="602">
        <v>1081484</v>
      </c>
      <c r="R5" s="602">
        <v>0</v>
      </c>
      <c r="S5" s="602">
        <v>315993</v>
      </c>
      <c r="T5" s="602">
        <v>346883</v>
      </c>
      <c r="U5" s="602">
        <v>289719</v>
      </c>
      <c r="V5" s="602">
        <v>2467546</v>
      </c>
      <c r="W5" s="602">
        <v>77085</v>
      </c>
      <c r="X5" s="602">
        <v>44724</v>
      </c>
      <c r="Y5" s="602">
        <v>151706</v>
      </c>
      <c r="Z5" s="602">
        <v>141793</v>
      </c>
      <c r="AA5" s="602">
        <v>0</v>
      </c>
      <c r="AB5" s="602">
        <v>0</v>
      </c>
      <c r="AC5" s="602">
        <v>0</v>
      </c>
      <c r="AD5" s="602">
        <v>9913</v>
      </c>
      <c r="AE5" s="602">
        <v>0</v>
      </c>
      <c r="AF5" s="602">
        <v>1199917</v>
      </c>
    </row>
    <row r="6" spans="1:32" ht="25.5" customHeight="1">
      <c r="A6" s="350" t="s">
        <v>328</v>
      </c>
      <c r="B6" s="602">
        <v>1933758</v>
      </c>
      <c r="C6" s="602">
        <v>1675938</v>
      </c>
      <c r="D6" s="602">
        <v>1652021</v>
      </c>
      <c r="E6" s="602">
        <v>0</v>
      </c>
      <c r="F6" s="602">
        <v>23917</v>
      </c>
      <c r="G6" s="602">
        <v>256617</v>
      </c>
      <c r="H6" s="602">
        <v>532</v>
      </c>
      <c r="I6" s="602">
        <v>0</v>
      </c>
      <c r="J6" s="602">
        <v>7185</v>
      </c>
      <c r="K6" s="602">
        <v>7657</v>
      </c>
      <c r="L6" s="602">
        <v>1203</v>
      </c>
      <c r="M6" s="602">
        <v>1725390</v>
      </c>
      <c r="N6" s="602">
        <v>1644700</v>
      </c>
      <c r="O6" s="602">
        <v>552829</v>
      </c>
      <c r="P6" s="602">
        <v>0</v>
      </c>
      <c r="Q6" s="602">
        <v>166507</v>
      </c>
      <c r="R6" s="602">
        <v>0</v>
      </c>
      <c r="S6" s="602">
        <v>0</v>
      </c>
      <c r="T6" s="602">
        <v>72176</v>
      </c>
      <c r="U6" s="602">
        <v>43137</v>
      </c>
      <c r="V6" s="602">
        <v>793942</v>
      </c>
      <c r="W6" s="602">
        <v>16109</v>
      </c>
      <c r="X6" s="602">
        <v>0</v>
      </c>
      <c r="Y6" s="602">
        <v>80015</v>
      </c>
      <c r="Z6" s="602">
        <v>79967</v>
      </c>
      <c r="AA6" s="602">
        <v>0</v>
      </c>
      <c r="AB6" s="602">
        <v>0</v>
      </c>
      <c r="AC6" s="602">
        <v>0</v>
      </c>
      <c r="AD6" s="602">
        <v>48</v>
      </c>
      <c r="AE6" s="602">
        <v>675</v>
      </c>
      <c r="AF6" s="602">
        <v>208368</v>
      </c>
    </row>
    <row r="7" spans="1:32" ht="25.5" customHeight="1">
      <c r="A7" s="350" t="s">
        <v>329</v>
      </c>
      <c r="B7" s="602">
        <v>2466064</v>
      </c>
      <c r="C7" s="602">
        <v>2157115</v>
      </c>
      <c r="D7" s="602">
        <v>2119997</v>
      </c>
      <c r="E7" s="602">
        <v>19663</v>
      </c>
      <c r="F7" s="602">
        <v>17455</v>
      </c>
      <c r="G7" s="602">
        <v>308828</v>
      </c>
      <c r="H7" s="602">
        <v>356</v>
      </c>
      <c r="I7" s="602">
        <v>0</v>
      </c>
      <c r="J7" s="602">
        <v>26826</v>
      </c>
      <c r="K7" s="602">
        <v>45881</v>
      </c>
      <c r="L7" s="602">
        <v>121</v>
      </c>
      <c r="M7" s="602">
        <v>2046029</v>
      </c>
      <c r="N7" s="602">
        <v>1977472</v>
      </c>
      <c r="O7" s="602">
        <v>791580</v>
      </c>
      <c r="P7" s="602">
        <v>0</v>
      </c>
      <c r="Q7" s="602">
        <v>203199</v>
      </c>
      <c r="R7" s="602">
        <v>0</v>
      </c>
      <c r="S7" s="602">
        <v>24180</v>
      </c>
      <c r="T7" s="602">
        <v>154715</v>
      </c>
      <c r="U7" s="602">
        <v>0</v>
      </c>
      <c r="V7" s="602">
        <v>694385</v>
      </c>
      <c r="W7" s="602">
        <v>108694</v>
      </c>
      <c r="X7" s="602">
        <v>719</v>
      </c>
      <c r="Y7" s="602">
        <v>68087</v>
      </c>
      <c r="Z7" s="602">
        <v>62022</v>
      </c>
      <c r="AA7" s="602">
        <v>0</v>
      </c>
      <c r="AB7" s="602">
        <v>0</v>
      </c>
      <c r="AC7" s="602">
        <v>0</v>
      </c>
      <c r="AD7" s="602">
        <v>6065</v>
      </c>
      <c r="AE7" s="602">
        <v>470</v>
      </c>
      <c r="AF7" s="602">
        <v>420035</v>
      </c>
    </row>
    <row r="8" spans="1:32" ht="25.5" customHeight="1">
      <c r="A8" s="350" t="s">
        <v>330</v>
      </c>
      <c r="B8" s="602">
        <v>907462</v>
      </c>
      <c r="C8" s="602">
        <v>588375</v>
      </c>
      <c r="D8" s="602">
        <v>579131</v>
      </c>
      <c r="E8" s="602">
        <v>0</v>
      </c>
      <c r="F8" s="602">
        <v>9244</v>
      </c>
      <c r="G8" s="602">
        <v>318851</v>
      </c>
      <c r="H8" s="602">
        <v>588</v>
      </c>
      <c r="I8" s="602">
        <v>0</v>
      </c>
      <c r="J8" s="602">
        <v>96452</v>
      </c>
      <c r="K8" s="602">
        <v>6315</v>
      </c>
      <c r="L8" s="602">
        <v>236</v>
      </c>
      <c r="M8" s="602">
        <v>923086</v>
      </c>
      <c r="N8" s="602">
        <v>827860</v>
      </c>
      <c r="O8" s="602">
        <v>79933</v>
      </c>
      <c r="P8" s="602">
        <v>0</v>
      </c>
      <c r="Q8" s="602">
        <v>49426</v>
      </c>
      <c r="R8" s="602">
        <v>0</v>
      </c>
      <c r="S8" s="602">
        <v>0</v>
      </c>
      <c r="T8" s="602">
        <v>0</v>
      </c>
      <c r="U8" s="602">
        <v>124167</v>
      </c>
      <c r="V8" s="602">
        <v>559465</v>
      </c>
      <c r="W8" s="602">
        <v>14869</v>
      </c>
      <c r="X8" s="602">
        <v>0</v>
      </c>
      <c r="Y8" s="602">
        <v>95226</v>
      </c>
      <c r="Z8" s="602">
        <v>95016</v>
      </c>
      <c r="AA8" s="602">
        <v>0</v>
      </c>
      <c r="AB8" s="602">
        <v>0</v>
      </c>
      <c r="AC8" s="602">
        <v>0</v>
      </c>
      <c r="AD8" s="602">
        <v>210</v>
      </c>
      <c r="AE8" s="602">
        <v>0</v>
      </c>
      <c r="AF8" s="602">
        <v>0</v>
      </c>
    </row>
    <row r="9" spans="1:32" ht="25.5" customHeight="1">
      <c r="A9" s="350" t="s">
        <v>331</v>
      </c>
      <c r="B9" s="602">
        <v>614167</v>
      </c>
      <c r="C9" s="602">
        <v>432547</v>
      </c>
      <c r="D9" s="602">
        <v>418774</v>
      </c>
      <c r="E9" s="602">
        <v>695</v>
      </c>
      <c r="F9" s="602">
        <v>13078</v>
      </c>
      <c r="G9" s="602">
        <v>181620</v>
      </c>
      <c r="H9" s="602">
        <v>1690</v>
      </c>
      <c r="I9" s="602">
        <v>0</v>
      </c>
      <c r="J9" s="602">
        <v>109932</v>
      </c>
      <c r="K9" s="602">
        <v>92</v>
      </c>
      <c r="L9" s="602">
        <v>0</v>
      </c>
      <c r="M9" s="602">
        <v>545568</v>
      </c>
      <c r="N9" s="602">
        <v>493856</v>
      </c>
      <c r="O9" s="602">
        <v>43739</v>
      </c>
      <c r="P9" s="602">
        <v>43739</v>
      </c>
      <c r="Q9" s="602">
        <v>19333</v>
      </c>
      <c r="R9" s="602">
        <v>19332</v>
      </c>
      <c r="S9" s="602">
        <v>695</v>
      </c>
      <c r="T9" s="602">
        <v>14858</v>
      </c>
      <c r="U9" s="602">
        <v>10844</v>
      </c>
      <c r="V9" s="602">
        <v>339932</v>
      </c>
      <c r="W9" s="602">
        <v>1305</v>
      </c>
      <c r="X9" s="602">
        <v>79</v>
      </c>
      <c r="Y9" s="602">
        <v>51712</v>
      </c>
      <c r="Z9" s="602">
        <v>51229</v>
      </c>
      <c r="AA9" s="602">
        <v>0</v>
      </c>
      <c r="AB9" s="602">
        <v>0</v>
      </c>
      <c r="AC9" s="602">
        <v>0</v>
      </c>
      <c r="AD9" s="602">
        <v>483</v>
      </c>
      <c r="AE9" s="602">
        <v>0</v>
      </c>
      <c r="AF9" s="602">
        <v>68599</v>
      </c>
    </row>
    <row r="10" spans="1:32" ht="25.5" customHeight="1">
      <c r="A10" s="350" t="s">
        <v>332</v>
      </c>
      <c r="B10" s="602">
        <v>2395303</v>
      </c>
      <c r="C10" s="602">
        <v>2189998</v>
      </c>
      <c r="D10" s="602">
        <v>2163782</v>
      </c>
      <c r="E10" s="602">
        <v>752</v>
      </c>
      <c r="F10" s="602">
        <v>25464</v>
      </c>
      <c r="G10" s="602">
        <v>205305</v>
      </c>
      <c r="H10" s="602">
        <v>153</v>
      </c>
      <c r="I10" s="602">
        <v>0</v>
      </c>
      <c r="J10" s="602">
        <v>1668</v>
      </c>
      <c r="K10" s="602">
        <v>23467</v>
      </c>
      <c r="L10" s="602">
        <v>0</v>
      </c>
      <c r="M10" s="602">
        <v>2275115</v>
      </c>
      <c r="N10" s="602">
        <v>2043214</v>
      </c>
      <c r="O10" s="602">
        <v>723951</v>
      </c>
      <c r="P10" s="602">
        <v>0</v>
      </c>
      <c r="Q10" s="602">
        <v>77983</v>
      </c>
      <c r="R10" s="602">
        <v>0</v>
      </c>
      <c r="S10" s="602">
        <v>10788</v>
      </c>
      <c r="T10" s="602">
        <v>96595</v>
      </c>
      <c r="U10" s="602">
        <v>51023</v>
      </c>
      <c r="V10" s="602">
        <v>1064549</v>
      </c>
      <c r="W10" s="602">
        <v>18325</v>
      </c>
      <c r="X10" s="602">
        <v>0</v>
      </c>
      <c r="Y10" s="602">
        <v>226089</v>
      </c>
      <c r="Z10" s="602">
        <v>225995</v>
      </c>
      <c r="AA10" s="602">
        <v>0</v>
      </c>
      <c r="AB10" s="602">
        <v>0</v>
      </c>
      <c r="AC10" s="602">
        <v>0</v>
      </c>
      <c r="AD10" s="602">
        <v>94</v>
      </c>
      <c r="AE10" s="602">
        <v>5812</v>
      </c>
      <c r="AF10" s="602">
        <v>120188</v>
      </c>
    </row>
    <row r="11" spans="1:32" ht="25.5" customHeight="1">
      <c r="A11" s="350" t="s">
        <v>333</v>
      </c>
      <c r="B11" s="602">
        <v>580110</v>
      </c>
      <c r="C11" s="602">
        <v>499728</v>
      </c>
      <c r="D11" s="602">
        <v>486513</v>
      </c>
      <c r="E11" s="602">
        <v>0</v>
      </c>
      <c r="F11" s="602">
        <v>13215</v>
      </c>
      <c r="G11" s="602">
        <v>80382</v>
      </c>
      <c r="H11" s="602">
        <v>57</v>
      </c>
      <c r="I11" s="602">
        <v>0</v>
      </c>
      <c r="J11" s="602">
        <v>1133</v>
      </c>
      <c r="K11" s="602">
        <v>1306</v>
      </c>
      <c r="L11" s="602">
        <v>0</v>
      </c>
      <c r="M11" s="602">
        <v>513683</v>
      </c>
      <c r="N11" s="602">
        <v>472348</v>
      </c>
      <c r="O11" s="602">
        <v>175896</v>
      </c>
      <c r="P11" s="602">
        <v>0</v>
      </c>
      <c r="Q11" s="602">
        <v>25948</v>
      </c>
      <c r="R11" s="602">
        <v>0</v>
      </c>
      <c r="S11" s="602">
        <v>0</v>
      </c>
      <c r="T11" s="602">
        <v>0</v>
      </c>
      <c r="U11" s="602">
        <v>22312</v>
      </c>
      <c r="V11" s="602">
        <v>244449</v>
      </c>
      <c r="W11" s="602">
        <v>3743</v>
      </c>
      <c r="X11" s="602">
        <v>0</v>
      </c>
      <c r="Y11" s="602">
        <v>41332</v>
      </c>
      <c r="Z11" s="602">
        <v>40518</v>
      </c>
      <c r="AA11" s="602">
        <v>0</v>
      </c>
      <c r="AB11" s="602">
        <v>0</v>
      </c>
      <c r="AC11" s="602">
        <v>0</v>
      </c>
      <c r="AD11" s="602">
        <v>814</v>
      </c>
      <c r="AE11" s="602">
        <v>3</v>
      </c>
      <c r="AF11" s="602">
        <v>66427</v>
      </c>
    </row>
    <row r="12" spans="1:32" ht="25.5" customHeight="1">
      <c r="A12" s="350" t="s">
        <v>334</v>
      </c>
      <c r="B12" s="602">
        <v>680313</v>
      </c>
      <c r="C12" s="602">
        <v>616880</v>
      </c>
      <c r="D12" s="602">
        <v>584065</v>
      </c>
      <c r="E12" s="602">
        <v>4960</v>
      </c>
      <c r="F12" s="602">
        <v>27855</v>
      </c>
      <c r="G12" s="602">
        <v>63433</v>
      </c>
      <c r="H12" s="602">
        <v>272</v>
      </c>
      <c r="I12" s="602">
        <v>0</v>
      </c>
      <c r="J12" s="602">
        <v>0</v>
      </c>
      <c r="K12" s="602">
        <v>576</v>
      </c>
      <c r="L12" s="602">
        <v>0</v>
      </c>
      <c r="M12" s="602">
        <v>625583</v>
      </c>
      <c r="N12" s="602">
        <v>574966</v>
      </c>
      <c r="O12" s="602">
        <v>125184</v>
      </c>
      <c r="P12" s="602">
        <v>0</v>
      </c>
      <c r="Q12" s="602">
        <v>92932</v>
      </c>
      <c r="R12" s="602">
        <v>0</v>
      </c>
      <c r="S12" s="602">
        <v>5618</v>
      </c>
      <c r="T12" s="602">
        <v>64319</v>
      </c>
      <c r="U12" s="602">
        <v>21280</v>
      </c>
      <c r="V12" s="602">
        <v>255317</v>
      </c>
      <c r="W12" s="602">
        <v>10287</v>
      </c>
      <c r="X12" s="602">
        <v>29</v>
      </c>
      <c r="Y12" s="602">
        <v>50602</v>
      </c>
      <c r="Z12" s="602">
        <v>50066</v>
      </c>
      <c r="AA12" s="602">
        <v>0</v>
      </c>
      <c r="AB12" s="602">
        <v>0</v>
      </c>
      <c r="AC12" s="602">
        <v>0</v>
      </c>
      <c r="AD12" s="602">
        <v>536</v>
      </c>
      <c r="AE12" s="602">
        <v>15</v>
      </c>
      <c r="AF12" s="602">
        <v>54730</v>
      </c>
    </row>
    <row r="13" spans="1:32" ht="25.5" customHeight="1">
      <c r="A13" s="350" t="s">
        <v>110</v>
      </c>
      <c r="B13" s="602">
        <v>1403261</v>
      </c>
      <c r="C13" s="602">
        <v>1154609</v>
      </c>
      <c r="D13" s="602">
        <v>1060982</v>
      </c>
      <c r="E13" s="602">
        <v>17905</v>
      </c>
      <c r="F13" s="602">
        <v>75722</v>
      </c>
      <c r="G13" s="602">
        <v>248652</v>
      </c>
      <c r="H13" s="602">
        <v>55</v>
      </c>
      <c r="I13" s="602">
        <v>0</v>
      </c>
      <c r="J13" s="602">
        <v>4997</v>
      </c>
      <c r="K13" s="602">
        <v>940</v>
      </c>
      <c r="L13" s="602">
        <v>0</v>
      </c>
      <c r="M13" s="602">
        <v>1289108</v>
      </c>
      <c r="N13" s="602">
        <v>1216325</v>
      </c>
      <c r="O13" s="602">
        <v>223643</v>
      </c>
      <c r="P13" s="602">
        <v>0</v>
      </c>
      <c r="Q13" s="602">
        <v>276866</v>
      </c>
      <c r="R13" s="602">
        <v>0</v>
      </c>
      <c r="S13" s="602">
        <v>17905</v>
      </c>
      <c r="T13" s="602">
        <v>51318</v>
      </c>
      <c r="U13" s="602">
        <v>82024</v>
      </c>
      <c r="V13" s="602">
        <v>557885</v>
      </c>
      <c r="W13" s="602">
        <v>5884</v>
      </c>
      <c r="X13" s="602">
        <v>800</v>
      </c>
      <c r="Y13" s="602">
        <v>72783</v>
      </c>
      <c r="Z13" s="602">
        <v>71936</v>
      </c>
      <c r="AA13" s="602">
        <v>0</v>
      </c>
      <c r="AB13" s="602">
        <v>0</v>
      </c>
      <c r="AC13" s="602">
        <v>0</v>
      </c>
      <c r="AD13" s="602">
        <v>847</v>
      </c>
      <c r="AE13" s="602">
        <v>0</v>
      </c>
      <c r="AF13" s="602">
        <v>114153</v>
      </c>
    </row>
    <row r="14" spans="1:32" ht="25.5" customHeight="1">
      <c r="A14" s="350" t="s">
        <v>111</v>
      </c>
      <c r="B14" s="602">
        <v>1006377</v>
      </c>
      <c r="C14" s="602">
        <v>793852</v>
      </c>
      <c r="D14" s="602">
        <v>764055</v>
      </c>
      <c r="E14" s="602">
        <v>5155</v>
      </c>
      <c r="F14" s="602">
        <v>24642</v>
      </c>
      <c r="G14" s="602">
        <v>211493</v>
      </c>
      <c r="H14" s="602">
        <v>2145</v>
      </c>
      <c r="I14" s="602">
        <v>0</v>
      </c>
      <c r="J14" s="602">
        <v>102400</v>
      </c>
      <c r="K14" s="602">
        <v>1082</v>
      </c>
      <c r="L14" s="602">
        <v>1032</v>
      </c>
      <c r="M14" s="602">
        <v>896533</v>
      </c>
      <c r="N14" s="602">
        <v>802793</v>
      </c>
      <c r="O14" s="602">
        <v>257203</v>
      </c>
      <c r="P14" s="602">
        <v>0</v>
      </c>
      <c r="Q14" s="602">
        <v>45278</v>
      </c>
      <c r="R14" s="602">
        <v>0</v>
      </c>
      <c r="S14" s="602">
        <v>2920</v>
      </c>
      <c r="T14" s="602">
        <v>0</v>
      </c>
      <c r="U14" s="602">
        <v>50538</v>
      </c>
      <c r="V14" s="602">
        <v>444233</v>
      </c>
      <c r="W14" s="602">
        <v>2621</v>
      </c>
      <c r="X14" s="602">
        <v>0</v>
      </c>
      <c r="Y14" s="602">
        <v>93513</v>
      </c>
      <c r="Z14" s="602">
        <v>84654</v>
      </c>
      <c r="AA14" s="602">
        <v>0</v>
      </c>
      <c r="AB14" s="602">
        <v>0</v>
      </c>
      <c r="AC14" s="602">
        <v>0</v>
      </c>
      <c r="AD14" s="602">
        <v>8859</v>
      </c>
      <c r="AE14" s="602">
        <v>227</v>
      </c>
      <c r="AF14" s="602">
        <v>109844</v>
      </c>
    </row>
    <row r="15" spans="1:32" ht="25.5" customHeight="1">
      <c r="A15" s="350" t="s">
        <v>335</v>
      </c>
      <c r="B15" s="602">
        <v>832375</v>
      </c>
      <c r="C15" s="602">
        <v>667285</v>
      </c>
      <c r="D15" s="602">
        <v>654056</v>
      </c>
      <c r="E15" s="602">
        <v>4161</v>
      </c>
      <c r="F15" s="602">
        <v>9068</v>
      </c>
      <c r="G15" s="602">
        <v>165090</v>
      </c>
      <c r="H15" s="602">
        <v>180</v>
      </c>
      <c r="I15" s="602">
        <v>0</v>
      </c>
      <c r="J15" s="602">
        <v>620</v>
      </c>
      <c r="K15" s="602">
        <v>3924</v>
      </c>
      <c r="L15" s="602">
        <v>0</v>
      </c>
      <c r="M15" s="602">
        <v>717768</v>
      </c>
      <c r="N15" s="602">
        <v>701471</v>
      </c>
      <c r="O15" s="602">
        <v>173101</v>
      </c>
      <c r="P15" s="602">
        <v>0</v>
      </c>
      <c r="Q15" s="602">
        <v>93941</v>
      </c>
      <c r="R15" s="602">
        <v>0</v>
      </c>
      <c r="S15" s="602">
        <v>4616</v>
      </c>
      <c r="T15" s="602">
        <v>0</v>
      </c>
      <c r="U15" s="602">
        <v>67749</v>
      </c>
      <c r="V15" s="602">
        <v>349408</v>
      </c>
      <c r="W15" s="602">
        <v>12656</v>
      </c>
      <c r="X15" s="602">
        <v>0</v>
      </c>
      <c r="Y15" s="602">
        <v>16219</v>
      </c>
      <c r="Z15" s="602">
        <v>15951</v>
      </c>
      <c r="AA15" s="602">
        <v>0</v>
      </c>
      <c r="AB15" s="602">
        <v>0</v>
      </c>
      <c r="AC15" s="602">
        <v>0</v>
      </c>
      <c r="AD15" s="602">
        <v>268</v>
      </c>
      <c r="AE15" s="602">
        <v>78</v>
      </c>
      <c r="AF15" s="602">
        <v>114607</v>
      </c>
    </row>
    <row r="16" spans="1:32" ht="25.5" customHeight="1">
      <c r="A16" s="350" t="s">
        <v>363</v>
      </c>
      <c r="B16" s="602">
        <v>0</v>
      </c>
      <c r="C16" s="602">
        <v>0</v>
      </c>
      <c r="D16" s="602">
        <v>0</v>
      </c>
      <c r="E16" s="602">
        <v>0</v>
      </c>
      <c r="F16" s="602">
        <v>0</v>
      </c>
      <c r="G16" s="602">
        <v>0</v>
      </c>
      <c r="H16" s="602">
        <v>0</v>
      </c>
      <c r="I16" s="602">
        <v>0</v>
      </c>
      <c r="J16" s="602">
        <v>0</v>
      </c>
      <c r="K16" s="602">
        <v>0</v>
      </c>
      <c r="L16" s="602">
        <v>0</v>
      </c>
      <c r="M16" s="602">
        <v>0</v>
      </c>
      <c r="N16" s="602">
        <v>0</v>
      </c>
      <c r="O16" s="602">
        <v>0</v>
      </c>
      <c r="P16" s="602">
        <v>0</v>
      </c>
      <c r="Q16" s="602">
        <v>0</v>
      </c>
      <c r="R16" s="602">
        <v>0</v>
      </c>
      <c r="S16" s="602">
        <v>0</v>
      </c>
      <c r="T16" s="602">
        <v>0</v>
      </c>
      <c r="U16" s="602">
        <v>0</v>
      </c>
      <c r="V16" s="602">
        <v>0</v>
      </c>
      <c r="W16" s="602">
        <v>0</v>
      </c>
      <c r="X16" s="602">
        <v>0</v>
      </c>
      <c r="Y16" s="602">
        <v>0</v>
      </c>
      <c r="Z16" s="602">
        <v>0</v>
      </c>
      <c r="AA16" s="602">
        <v>0</v>
      </c>
      <c r="AB16" s="602">
        <v>0</v>
      </c>
      <c r="AC16" s="602">
        <v>0</v>
      </c>
      <c r="AD16" s="602">
        <v>0</v>
      </c>
      <c r="AE16" s="602">
        <v>0</v>
      </c>
      <c r="AF16" s="602">
        <v>0</v>
      </c>
    </row>
    <row r="17" spans="1:32" ht="25.5" customHeight="1">
      <c r="A17" s="350" t="s">
        <v>337</v>
      </c>
      <c r="B17" s="602">
        <v>782069</v>
      </c>
      <c r="C17" s="602">
        <v>653072</v>
      </c>
      <c r="D17" s="602">
        <v>603818</v>
      </c>
      <c r="E17" s="602">
        <v>2061</v>
      </c>
      <c r="F17" s="602">
        <v>47193</v>
      </c>
      <c r="G17" s="602">
        <v>128997</v>
      </c>
      <c r="H17" s="602">
        <v>870</v>
      </c>
      <c r="I17" s="602">
        <v>0</v>
      </c>
      <c r="J17" s="602">
        <v>16447</v>
      </c>
      <c r="K17" s="602">
        <v>951</v>
      </c>
      <c r="L17" s="602">
        <v>0</v>
      </c>
      <c r="M17" s="602">
        <v>666567</v>
      </c>
      <c r="N17" s="602">
        <v>623001</v>
      </c>
      <c r="O17" s="602">
        <v>236675</v>
      </c>
      <c r="P17" s="602">
        <v>0</v>
      </c>
      <c r="Q17" s="602">
        <v>65624</v>
      </c>
      <c r="R17" s="602">
        <v>0</v>
      </c>
      <c r="S17" s="602">
        <v>12518</v>
      </c>
      <c r="T17" s="602">
        <v>46672</v>
      </c>
      <c r="U17" s="602">
        <v>15474</v>
      </c>
      <c r="V17" s="602">
        <v>243684</v>
      </c>
      <c r="W17" s="602">
        <v>2354</v>
      </c>
      <c r="X17" s="602">
        <v>0</v>
      </c>
      <c r="Y17" s="602">
        <v>42591</v>
      </c>
      <c r="Z17" s="602">
        <v>42428</v>
      </c>
      <c r="AA17" s="602">
        <v>0</v>
      </c>
      <c r="AB17" s="602">
        <v>0</v>
      </c>
      <c r="AC17" s="602">
        <v>0</v>
      </c>
      <c r="AD17" s="602">
        <v>163</v>
      </c>
      <c r="AE17" s="602">
        <v>975</v>
      </c>
      <c r="AF17" s="602">
        <v>115502</v>
      </c>
    </row>
    <row r="18" spans="1:32" ht="25.5" customHeight="1">
      <c r="A18" s="350" t="s">
        <v>338</v>
      </c>
      <c r="B18" s="602">
        <v>526398</v>
      </c>
      <c r="C18" s="602">
        <v>465047</v>
      </c>
      <c r="D18" s="602">
        <v>442989</v>
      </c>
      <c r="E18" s="602">
        <v>1283</v>
      </c>
      <c r="F18" s="602">
        <v>20775</v>
      </c>
      <c r="G18" s="602">
        <v>61351</v>
      </c>
      <c r="H18" s="602">
        <v>155</v>
      </c>
      <c r="I18" s="602">
        <v>0</v>
      </c>
      <c r="J18" s="602">
        <v>0</v>
      </c>
      <c r="K18" s="602">
        <v>2528</v>
      </c>
      <c r="L18" s="602">
        <v>0</v>
      </c>
      <c r="M18" s="602">
        <v>499291</v>
      </c>
      <c r="N18" s="602">
        <v>483298</v>
      </c>
      <c r="O18" s="602">
        <v>301636</v>
      </c>
      <c r="P18" s="602">
        <v>0</v>
      </c>
      <c r="Q18" s="602">
        <v>22317</v>
      </c>
      <c r="R18" s="602">
        <v>0</v>
      </c>
      <c r="S18" s="602">
        <v>736</v>
      </c>
      <c r="T18" s="602">
        <v>11197</v>
      </c>
      <c r="U18" s="602">
        <v>27484</v>
      </c>
      <c r="V18" s="602">
        <v>118770</v>
      </c>
      <c r="W18" s="602">
        <v>567</v>
      </c>
      <c r="X18" s="602">
        <v>591</v>
      </c>
      <c r="Y18" s="602">
        <v>15993</v>
      </c>
      <c r="Z18" s="602">
        <v>15961</v>
      </c>
      <c r="AA18" s="602">
        <v>0</v>
      </c>
      <c r="AB18" s="602">
        <v>0</v>
      </c>
      <c r="AC18" s="602">
        <v>0</v>
      </c>
      <c r="AD18" s="602">
        <v>32</v>
      </c>
      <c r="AE18" s="602">
        <v>0</v>
      </c>
      <c r="AF18" s="602">
        <v>27107</v>
      </c>
    </row>
    <row r="19" spans="1:32" ht="25.5" customHeight="1">
      <c r="A19" s="350" t="s">
        <v>339</v>
      </c>
      <c r="B19" s="602">
        <v>604856</v>
      </c>
      <c r="C19" s="602">
        <v>458946</v>
      </c>
      <c r="D19" s="602">
        <v>449290</v>
      </c>
      <c r="E19" s="602">
        <v>96</v>
      </c>
      <c r="F19" s="602">
        <v>9560</v>
      </c>
      <c r="G19" s="602">
        <v>142547</v>
      </c>
      <c r="H19" s="602">
        <v>624</v>
      </c>
      <c r="I19" s="602">
        <v>0</v>
      </c>
      <c r="J19" s="602">
        <v>16977</v>
      </c>
      <c r="K19" s="602">
        <v>6183</v>
      </c>
      <c r="L19" s="602">
        <v>3363</v>
      </c>
      <c r="M19" s="602">
        <v>539969</v>
      </c>
      <c r="N19" s="602">
        <v>498780</v>
      </c>
      <c r="O19" s="602">
        <v>73905</v>
      </c>
      <c r="P19" s="602">
        <v>0</v>
      </c>
      <c r="Q19" s="602">
        <v>40009</v>
      </c>
      <c r="R19" s="602">
        <v>0</v>
      </c>
      <c r="S19" s="602">
        <v>96</v>
      </c>
      <c r="T19" s="602">
        <v>13526</v>
      </c>
      <c r="U19" s="602">
        <v>38896</v>
      </c>
      <c r="V19" s="602">
        <v>328828</v>
      </c>
      <c r="W19" s="602">
        <v>3520</v>
      </c>
      <c r="X19" s="602">
        <v>0</v>
      </c>
      <c r="Y19" s="602">
        <v>35426</v>
      </c>
      <c r="Z19" s="602">
        <v>34579</v>
      </c>
      <c r="AA19" s="602">
        <v>0</v>
      </c>
      <c r="AB19" s="602">
        <v>0</v>
      </c>
      <c r="AC19" s="602">
        <v>0</v>
      </c>
      <c r="AD19" s="602">
        <v>847</v>
      </c>
      <c r="AE19" s="602">
        <v>5763</v>
      </c>
      <c r="AF19" s="602">
        <v>64887</v>
      </c>
    </row>
    <row r="20" spans="1:32" ht="25.5" customHeight="1">
      <c r="A20" s="350" t="s">
        <v>340</v>
      </c>
      <c r="B20" s="602">
        <v>340057</v>
      </c>
      <c r="C20" s="602">
        <v>248036</v>
      </c>
      <c r="D20" s="602">
        <v>243388</v>
      </c>
      <c r="E20" s="602">
        <v>339</v>
      </c>
      <c r="F20" s="602">
        <v>4309</v>
      </c>
      <c r="G20" s="602">
        <v>92021</v>
      </c>
      <c r="H20" s="602">
        <v>88</v>
      </c>
      <c r="I20" s="602">
        <v>0</v>
      </c>
      <c r="J20" s="602">
        <v>8910</v>
      </c>
      <c r="K20" s="602">
        <v>0</v>
      </c>
      <c r="L20" s="602">
        <v>0</v>
      </c>
      <c r="M20" s="602">
        <v>292993</v>
      </c>
      <c r="N20" s="602">
        <v>267457</v>
      </c>
      <c r="O20" s="602">
        <v>70821</v>
      </c>
      <c r="P20" s="602">
        <v>0</v>
      </c>
      <c r="Q20" s="602">
        <v>8874</v>
      </c>
      <c r="R20" s="602">
        <v>0</v>
      </c>
      <c r="S20" s="602">
        <v>339</v>
      </c>
      <c r="T20" s="602">
        <v>0</v>
      </c>
      <c r="U20" s="602">
        <v>31941</v>
      </c>
      <c r="V20" s="602">
        <v>154087</v>
      </c>
      <c r="W20" s="602">
        <v>1395</v>
      </c>
      <c r="X20" s="602">
        <v>0</v>
      </c>
      <c r="Y20" s="602">
        <v>25202</v>
      </c>
      <c r="Z20" s="602">
        <v>23875</v>
      </c>
      <c r="AA20" s="602">
        <v>0</v>
      </c>
      <c r="AB20" s="602">
        <v>0</v>
      </c>
      <c r="AC20" s="602">
        <v>0</v>
      </c>
      <c r="AD20" s="602">
        <v>1327</v>
      </c>
      <c r="AE20" s="602">
        <v>334</v>
      </c>
      <c r="AF20" s="602">
        <v>47064</v>
      </c>
    </row>
    <row r="21" spans="1:32" ht="25.5" customHeight="1">
      <c r="A21" s="350" t="s">
        <v>119</v>
      </c>
      <c r="B21" s="602">
        <v>430767</v>
      </c>
      <c r="C21" s="602">
        <v>281505</v>
      </c>
      <c r="D21" s="602">
        <v>277439</v>
      </c>
      <c r="E21" s="602">
        <v>0</v>
      </c>
      <c r="F21" s="602">
        <v>4066</v>
      </c>
      <c r="G21" s="602">
        <v>149262</v>
      </c>
      <c r="H21" s="602">
        <v>3</v>
      </c>
      <c r="I21" s="602">
        <v>0</v>
      </c>
      <c r="J21" s="602">
        <v>0</v>
      </c>
      <c r="K21" s="602">
        <v>2814</v>
      </c>
      <c r="L21" s="602">
        <v>0</v>
      </c>
      <c r="M21" s="602">
        <v>443313</v>
      </c>
      <c r="N21" s="602">
        <v>398483</v>
      </c>
      <c r="O21" s="602">
        <v>55253</v>
      </c>
      <c r="P21" s="602">
        <v>0</v>
      </c>
      <c r="Q21" s="602">
        <v>9269</v>
      </c>
      <c r="R21" s="602">
        <v>0</v>
      </c>
      <c r="S21" s="602">
        <v>0</v>
      </c>
      <c r="T21" s="602">
        <v>0</v>
      </c>
      <c r="U21" s="602">
        <v>40070</v>
      </c>
      <c r="V21" s="602">
        <v>290475</v>
      </c>
      <c r="W21" s="602">
        <v>3382</v>
      </c>
      <c r="X21" s="602">
        <v>34</v>
      </c>
      <c r="Y21" s="602">
        <v>44629</v>
      </c>
      <c r="Z21" s="602">
        <v>44209</v>
      </c>
      <c r="AA21" s="602">
        <v>0</v>
      </c>
      <c r="AB21" s="602">
        <v>0</v>
      </c>
      <c r="AC21" s="602">
        <v>0</v>
      </c>
      <c r="AD21" s="602">
        <v>420</v>
      </c>
      <c r="AE21" s="602">
        <v>201</v>
      </c>
      <c r="AF21" s="602">
        <v>0</v>
      </c>
    </row>
    <row r="22" spans="1:32" ht="25.5" customHeight="1">
      <c r="A22" s="350" t="s">
        <v>341</v>
      </c>
      <c r="B22" s="602">
        <v>307417</v>
      </c>
      <c r="C22" s="602">
        <v>236279</v>
      </c>
      <c r="D22" s="602">
        <v>221429</v>
      </c>
      <c r="E22" s="602">
        <v>0</v>
      </c>
      <c r="F22" s="602">
        <v>14850</v>
      </c>
      <c r="G22" s="602">
        <v>71117</v>
      </c>
      <c r="H22" s="602">
        <v>281</v>
      </c>
      <c r="I22" s="602">
        <v>26991</v>
      </c>
      <c r="J22" s="602">
        <v>14204</v>
      </c>
      <c r="K22" s="602">
        <v>2</v>
      </c>
      <c r="L22" s="602">
        <v>21</v>
      </c>
      <c r="M22" s="602">
        <v>246555</v>
      </c>
      <c r="N22" s="602">
        <v>218158</v>
      </c>
      <c r="O22" s="602">
        <v>21981</v>
      </c>
      <c r="P22" s="602">
        <v>0</v>
      </c>
      <c r="Q22" s="602">
        <v>16760</v>
      </c>
      <c r="R22" s="602">
        <v>0</v>
      </c>
      <c r="S22" s="602">
        <v>0</v>
      </c>
      <c r="T22" s="602">
        <v>0</v>
      </c>
      <c r="U22" s="602">
        <v>43971</v>
      </c>
      <c r="V22" s="602">
        <v>135446</v>
      </c>
      <c r="W22" s="602">
        <v>0</v>
      </c>
      <c r="X22" s="602">
        <v>0</v>
      </c>
      <c r="Y22" s="602">
        <v>28062</v>
      </c>
      <c r="Z22" s="602">
        <v>18650</v>
      </c>
      <c r="AA22" s="602">
        <v>0</v>
      </c>
      <c r="AB22" s="602">
        <v>0</v>
      </c>
      <c r="AC22" s="602">
        <v>0</v>
      </c>
      <c r="AD22" s="602">
        <v>9412</v>
      </c>
      <c r="AE22" s="602">
        <v>335</v>
      </c>
      <c r="AF22" s="602">
        <v>60862</v>
      </c>
    </row>
    <row r="23" spans="1:32" ht="25.5" customHeight="1" thickBot="1">
      <c r="A23" s="375" t="s">
        <v>342</v>
      </c>
      <c r="B23" s="603">
        <v>687775</v>
      </c>
      <c r="C23" s="603">
        <v>471328</v>
      </c>
      <c r="D23" s="603">
        <v>456303</v>
      </c>
      <c r="E23" s="603">
        <v>0</v>
      </c>
      <c r="F23" s="603">
        <v>15025</v>
      </c>
      <c r="G23" s="603">
        <v>216447</v>
      </c>
      <c r="H23" s="603">
        <v>371</v>
      </c>
      <c r="I23" s="603">
        <v>0</v>
      </c>
      <c r="J23" s="603">
        <v>90951</v>
      </c>
      <c r="K23" s="603">
        <v>133</v>
      </c>
      <c r="L23" s="603">
        <v>0</v>
      </c>
      <c r="M23" s="603">
        <v>647476</v>
      </c>
      <c r="N23" s="603">
        <v>588532</v>
      </c>
      <c r="O23" s="603">
        <v>55331</v>
      </c>
      <c r="P23" s="603">
        <v>0</v>
      </c>
      <c r="Q23" s="603">
        <v>37392</v>
      </c>
      <c r="R23" s="603">
        <v>0</v>
      </c>
      <c r="S23" s="603">
        <v>0</v>
      </c>
      <c r="T23" s="603">
        <v>0</v>
      </c>
      <c r="U23" s="603">
        <v>100757</v>
      </c>
      <c r="V23" s="603">
        <v>389866</v>
      </c>
      <c r="W23" s="603">
        <v>5186</v>
      </c>
      <c r="X23" s="603">
        <v>0</v>
      </c>
      <c r="Y23" s="603">
        <v>58944</v>
      </c>
      <c r="Z23" s="603">
        <v>58786</v>
      </c>
      <c r="AA23" s="603">
        <v>0</v>
      </c>
      <c r="AB23" s="603">
        <v>0</v>
      </c>
      <c r="AC23" s="603">
        <v>0</v>
      </c>
      <c r="AD23" s="603">
        <v>158</v>
      </c>
      <c r="AE23" s="603">
        <v>0</v>
      </c>
      <c r="AF23" s="603">
        <v>40299</v>
      </c>
    </row>
    <row r="24" spans="1:32" ht="25.5" customHeight="1" thickBot="1">
      <c r="A24" s="516" t="s">
        <v>485</v>
      </c>
      <c r="B24" s="604">
        <v>5610719</v>
      </c>
      <c r="C24" s="604">
        <v>5297483</v>
      </c>
      <c r="D24" s="604">
        <v>5297416</v>
      </c>
      <c r="E24" s="604">
        <v>0</v>
      </c>
      <c r="F24" s="604">
        <v>67</v>
      </c>
      <c r="G24" s="604">
        <v>313236</v>
      </c>
      <c r="H24" s="604">
        <v>449</v>
      </c>
      <c r="I24" s="604">
        <v>0</v>
      </c>
      <c r="J24" s="604">
        <v>0</v>
      </c>
      <c r="K24" s="604">
        <v>5195</v>
      </c>
      <c r="L24" s="604">
        <v>0</v>
      </c>
      <c r="M24" s="604">
        <v>5610108</v>
      </c>
      <c r="N24" s="604">
        <v>5539055</v>
      </c>
      <c r="O24" s="604">
        <v>2042100</v>
      </c>
      <c r="P24" s="604">
        <v>0</v>
      </c>
      <c r="Q24" s="604">
        <v>0</v>
      </c>
      <c r="R24" s="604">
        <v>0</v>
      </c>
      <c r="S24" s="604">
        <v>0</v>
      </c>
      <c r="T24" s="604">
        <v>199015</v>
      </c>
      <c r="U24" s="604">
        <v>0</v>
      </c>
      <c r="V24" s="604">
        <v>3287230</v>
      </c>
      <c r="W24" s="604">
        <v>10710</v>
      </c>
      <c r="X24" s="604">
        <v>0</v>
      </c>
      <c r="Y24" s="604">
        <v>71053</v>
      </c>
      <c r="Z24" s="604">
        <v>70623</v>
      </c>
      <c r="AA24" s="604">
        <v>0</v>
      </c>
      <c r="AB24" s="604">
        <v>0</v>
      </c>
      <c r="AC24" s="604">
        <v>0</v>
      </c>
      <c r="AD24" s="604">
        <v>430</v>
      </c>
      <c r="AE24" s="604">
        <v>0</v>
      </c>
      <c r="AF24" s="604">
        <v>611</v>
      </c>
    </row>
    <row r="25" spans="1:32" ht="25.5" customHeight="1">
      <c r="A25" s="517" t="s">
        <v>124</v>
      </c>
      <c r="B25" s="605">
        <f>SUM(B5:B24)</f>
        <v>30901327</v>
      </c>
      <c r="C25" s="605">
        <f aca="true" t="shared" si="0" ref="C25:AF25">SUM(C5:C24)</f>
        <v>26723807</v>
      </c>
      <c r="D25" s="605">
        <f t="shared" si="0"/>
        <v>26053677</v>
      </c>
      <c r="E25" s="605">
        <f t="shared" si="0"/>
        <v>255987</v>
      </c>
      <c r="F25" s="605">
        <f t="shared" si="0"/>
        <v>414143</v>
      </c>
      <c r="G25" s="605">
        <f t="shared" si="0"/>
        <v>4171544</v>
      </c>
      <c r="H25" s="605">
        <f t="shared" si="0"/>
        <v>10643</v>
      </c>
      <c r="I25" s="605">
        <f t="shared" si="0"/>
        <v>26991</v>
      </c>
      <c r="J25" s="605">
        <f t="shared" si="0"/>
        <v>516559</v>
      </c>
      <c r="K25" s="605">
        <f t="shared" si="0"/>
        <v>457008</v>
      </c>
      <c r="L25" s="605">
        <f t="shared" si="0"/>
        <v>5976</v>
      </c>
      <c r="M25" s="605">
        <f t="shared" si="0"/>
        <v>28096297</v>
      </c>
      <c r="N25" s="605">
        <f t="shared" si="0"/>
        <v>26812225</v>
      </c>
      <c r="O25" s="605">
        <f t="shared" si="0"/>
        <v>8821783</v>
      </c>
      <c r="P25" s="605">
        <f t="shared" si="0"/>
        <v>43739</v>
      </c>
      <c r="Q25" s="605">
        <f t="shared" si="0"/>
        <v>2333142</v>
      </c>
      <c r="R25" s="605">
        <f t="shared" si="0"/>
        <v>19332</v>
      </c>
      <c r="S25" s="605">
        <f t="shared" si="0"/>
        <v>396404</v>
      </c>
      <c r="T25" s="605">
        <f t="shared" si="0"/>
        <v>1071274</v>
      </c>
      <c r="U25" s="605">
        <f t="shared" si="0"/>
        <v>1061386</v>
      </c>
      <c r="V25" s="605">
        <f t="shared" si="0"/>
        <v>12719497</v>
      </c>
      <c r="W25" s="605">
        <f t="shared" si="0"/>
        <v>298692</v>
      </c>
      <c r="X25" s="605">
        <f t="shared" si="0"/>
        <v>46976</v>
      </c>
      <c r="Y25" s="605">
        <f t="shared" si="0"/>
        <v>1269184</v>
      </c>
      <c r="Z25" s="605">
        <f t="shared" si="0"/>
        <v>1228258</v>
      </c>
      <c r="AA25" s="605">
        <f t="shared" si="0"/>
        <v>0</v>
      </c>
      <c r="AB25" s="605">
        <f t="shared" si="0"/>
        <v>0</v>
      </c>
      <c r="AC25" s="605">
        <f t="shared" si="0"/>
        <v>0</v>
      </c>
      <c r="AD25" s="605">
        <f t="shared" si="0"/>
        <v>40926</v>
      </c>
      <c r="AE25" s="605">
        <f t="shared" si="0"/>
        <v>14888</v>
      </c>
      <c r="AF25" s="605">
        <f t="shared" si="0"/>
        <v>2833200</v>
      </c>
    </row>
  </sheetData>
  <sheetProtection/>
  <mergeCells count="2">
    <mergeCell ref="A2:A4"/>
    <mergeCell ref="AF2:AF4"/>
  </mergeCells>
  <printOptions horizontalCentered="1"/>
  <pageMargins left="0.5905511811023623" right="0.5905511811023623" top="0.7874015748031497" bottom="0.3937007874015748" header="0" footer="0.1968503937007874"/>
  <pageSetup fitToHeight="0" fitToWidth="1" horizontalDpi="600" verticalDpi="600" orientation="landscape" paperSize="9" scale="61"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G27"/>
  <sheetViews>
    <sheetView view="pageBreakPreview" zoomScale="87" zoomScaleSheetLayoutView="87" zoomScalePageLayoutView="0" workbookViewId="0" topLeftCell="A22">
      <selection activeCell="B41" sqref="B41"/>
    </sheetView>
  </sheetViews>
  <sheetFormatPr defaultColWidth="12.375" defaultRowHeight="13.5"/>
  <cols>
    <col min="1" max="1" width="8.875" style="336" customWidth="1"/>
    <col min="2" max="2" width="9.375" style="383" customWidth="1"/>
    <col min="3" max="3" width="9.50390625" style="383" customWidth="1"/>
    <col min="4" max="4" width="9.625" style="383" customWidth="1"/>
    <col min="5" max="5" width="8.375" style="383" customWidth="1"/>
    <col min="6" max="6" width="8.875" style="383" customWidth="1"/>
    <col min="7" max="7" width="9.00390625" style="383" customWidth="1"/>
    <col min="8" max="8" width="7.375" style="383" customWidth="1"/>
    <col min="9" max="9" width="5.625" style="383" customWidth="1"/>
    <col min="10" max="10" width="8.00390625" style="383" customWidth="1"/>
    <col min="11" max="11" width="6.375" style="383" customWidth="1"/>
    <col min="12" max="12" width="7.875" style="383" customWidth="1"/>
    <col min="13" max="13" width="8.00390625" style="383" customWidth="1"/>
    <col min="14" max="14" width="7.25390625" style="383" customWidth="1"/>
    <col min="15" max="15" width="6.625" style="383" customWidth="1"/>
    <col min="16" max="16" width="4.625" style="383" customWidth="1"/>
    <col min="17" max="17" width="8.875" style="383" customWidth="1"/>
    <col min="18" max="18" width="8.75390625" style="383" customWidth="1"/>
    <col min="19" max="19" width="8.00390625" style="383" customWidth="1"/>
    <col min="20" max="20" width="8.125" style="336" customWidth="1"/>
    <col min="21" max="21" width="7.50390625" style="336" customWidth="1"/>
    <col min="22" max="22" width="8.75390625" style="336" bestFit="1" customWidth="1"/>
    <col min="23" max="23" width="9.25390625" style="336" customWidth="1"/>
    <col min="24" max="24" width="8.00390625" style="336" bestFit="1" customWidth="1"/>
    <col min="25" max="25" width="7.125" style="336" customWidth="1"/>
    <col min="26" max="26" width="6.75390625" style="336" customWidth="1"/>
    <col min="27" max="27" width="6.125" style="336" customWidth="1"/>
    <col min="28" max="28" width="5.625" style="336" customWidth="1"/>
    <col min="29" max="29" width="6.625" style="336" customWidth="1"/>
    <col min="30" max="30" width="7.875" style="336" customWidth="1"/>
    <col min="31" max="31" width="7.125" style="336" customWidth="1"/>
    <col min="32" max="32" width="7.25390625" style="336" customWidth="1"/>
    <col min="33" max="33" width="8.25390625" style="336" customWidth="1"/>
    <col min="34" max="16384" width="12.375" style="336" customWidth="1"/>
  </cols>
  <sheetData>
    <row r="1" spans="1:33" s="334" customFormat="1" ht="21">
      <c r="A1" s="501" t="s">
        <v>590</v>
      </c>
      <c r="AG1" s="502" t="s">
        <v>557</v>
      </c>
    </row>
    <row r="2" spans="1:33" s="524" customFormat="1" ht="24.75" customHeight="1">
      <c r="A2" s="1029" t="s">
        <v>558</v>
      </c>
      <c r="B2" s="518" t="s">
        <v>591</v>
      </c>
      <c r="C2" s="519"/>
      <c r="D2" s="519"/>
      <c r="E2" s="519"/>
      <c r="F2" s="519"/>
      <c r="G2" s="519"/>
      <c r="H2" s="519"/>
      <c r="I2" s="519"/>
      <c r="J2" s="519"/>
      <c r="K2" s="519"/>
      <c r="L2" s="519"/>
      <c r="M2" s="519"/>
      <c r="N2" s="519"/>
      <c r="O2" s="519"/>
      <c r="P2" s="520"/>
      <c r="Q2" s="521" t="s">
        <v>592</v>
      </c>
      <c r="R2" s="522"/>
      <c r="S2" s="522"/>
      <c r="T2" s="522"/>
      <c r="U2" s="522"/>
      <c r="V2" s="522"/>
      <c r="W2" s="522"/>
      <c r="X2" s="522"/>
      <c r="Y2" s="522"/>
      <c r="Z2" s="522"/>
      <c r="AA2" s="522"/>
      <c r="AB2" s="522"/>
      <c r="AC2" s="522"/>
      <c r="AD2" s="522"/>
      <c r="AE2" s="522"/>
      <c r="AF2" s="522"/>
      <c r="AG2" s="523"/>
    </row>
    <row r="3" spans="1:33" s="524" customFormat="1" ht="30" customHeight="1">
      <c r="A3" s="1030"/>
      <c r="B3" s="525"/>
      <c r="C3" s="521" t="s">
        <v>593</v>
      </c>
      <c r="D3" s="526"/>
      <c r="E3" s="526"/>
      <c r="F3" s="526"/>
      <c r="G3" s="526"/>
      <c r="H3" s="526"/>
      <c r="I3" s="526"/>
      <c r="J3" s="526"/>
      <c r="K3" s="527"/>
      <c r="L3" s="526" t="s">
        <v>594</v>
      </c>
      <c r="M3" s="526"/>
      <c r="N3" s="526"/>
      <c r="O3" s="528"/>
      <c r="P3" s="1032" t="s">
        <v>595</v>
      </c>
      <c r="Q3" s="529"/>
      <c r="R3" s="1035" t="s">
        <v>596</v>
      </c>
      <c r="S3" s="1036"/>
      <c r="T3" s="1036"/>
      <c r="U3" s="1037"/>
      <c r="V3" s="1038" t="s">
        <v>597</v>
      </c>
      <c r="W3" s="1039"/>
      <c r="X3" s="1039"/>
      <c r="Y3" s="1039"/>
      <c r="Z3" s="1039"/>
      <c r="AA3" s="1039"/>
      <c r="AB3" s="1039"/>
      <c r="AC3" s="1039"/>
      <c r="AD3" s="1039"/>
      <c r="AE3" s="1039"/>
      <c r="AF3" s="1039"/>
      <c r="AG3" s="1040"/>
    </row>
    <row r="4" spans="1:33" s="524" customFormat="1" ht="25.5" customHeight="1">
      <c r="A4" s="1030"/>
      <c r="B4" s="525"/>
      <c r="C4" s="525"/>
      <c r="D4" s="521" t="s">
        <v>598</v>
      </c>
      <c r="E4" s="526"/>
      <c r="F4" s="526"/>
      <c r="G4" s="526"/>
      <c r="H4" s="526"/>
      <c r="I4" s="520"/>
      <c r="J4" s="1032" t="s">
        <v>599</v>
      </c>
      <c r="K4" s="1032" t="s">
        <v>600</v>
      </c>
      <c r="L4" s="525"/>
      <c r="M4" s="1032" t="s">
        <v>601</v>
      </c>
      <c r="N4" s="1032" t="s">
        <v>602</v>
      </c>
      <c r="O4" s="1032" t="s">
        <v>603</v>
      </c>
      <c r="P4" s="1033"/>
      <c r="Q4" s="529"/>
      <c r="R4" s="530"/>
      <c r="S4" s="531" t="s">
        <v>604</v>
      </c>
      <c r="T4" s="521" t="s">
        <v>605</v>
      </c>
      <c r="U4" s="532"/>
      <c r="V4" s="1041"/>
      <c r="W4" s="531" t="s">
        <v>606</v>
      </c>
      <c r="X4" s="1038" t="s">
        <v>607</v>
      </c>
      <c r="Y4" s="1039"/>
      <c r="Z4" s="1039"/>
      <c r="AA4" s="1039"/>
      <c r="AB4" s="1039"/>
      <c r="AC4" s="1039"/>
      <c r="AD4" s="1039"/>
      <c r="AE4" s="1039"/>
      <c r="AF4" s="1039"/>
      <c r="AG4" s="1040"/>
    </row>
    <row r="5" spans="1:33" s="524" customFormat="1" ht="26.25" customHeight="1">
      <c r="A5" s="1030"/>
      <c r="B5" s="525"/>
      <c r="C5" s="525"/>
      <c r="D5" s="530"/>
      <c r="E5" s="1032" t="s">
        <v>608</v>
      </c>
      <c r="F5" s="1032" t="s">
        <v>609</v>
      </c>
      <c r="G5" s="1032" t="s">
        <v>610</v>
      </c>
      <c r="H5" s="1032" t="s">
        <v>611</v>
      </c>
      <c r="I5" s="1032" t="s">
        <v>441</v>
      </c>
      <c r="J5" s="1033"/>
      <c r="K5" s="1033"/>
      <c r="L5" s="525"/>
      <c r="M5" s="1033"/>
      <c r="N5" s="1033"/>
      <c r="O5" s="1033"/>
      <c r="P5" s="1033"/>
      <c r="Q5" s="529"/>
      <c r="R5" s="530"/>
      <c r="S5" s="530"/>
      <c r="T5" s="525"/>
      <c r="U5" s="1032" t="s">
        <v>603</v>
      </c>
      <c r="V5" s="1041"/>
      <c r="W5" s="530"/>
      <c r="X5" s="533"/>
      <c r="Y5" s="1035" t="s">
        <v>612</v>
      </c>
      <c r="Z5" s="1036"/>
      <c r="AA5" s="1036"/>
      <c r="AB5" s="1036"/>
      <c r="AC5" s="1037"/>
      <c r="AD5" s="1035" t="s">
        <v>613</v>
      </c>
      <c r="AE5" s="1036"/>
      <c r="AF5" s="1036"/>
      <c r="AG5" s="1037"/>
    </row>
    <row r="6" spans="1:33" s="524" customFormat="1" ht="56.25">
      <c r="A6" s="1031"/>
      <c r="B6" s="534"/>
      <c r="C6" s="534"/>
      <c r="D6" s="535"/>
      <c r="E6" s="1034"/>
      <c r="F6" s="1034"/>
      <c r="G6" s="1034"/>
      <c r="H6" s="1034"/>
      <c r="I6" s="1034"/>
      <c r="J6" s="1034"/>
      <c r="K6" s="1034"/>
      <c r="L6" s="534"/>
      <c r="M6" s="1034"/>
      <c r="N6" s="1034"/>
      <c r="O6" s="1034"/>
      <c r="P6" s="1034"/>
      <c r="Q6" s="536"/>
      <c r="R6" s="535"/>
      <c r="S6" s="535"/>
      <c r="T6" s="534"/>
      <c r="U6" s="1034"/>
      <c r="V6" s="1042"/>
      <c r="W6" s="535"/>
      <c r="X6" s="534"/>
      <c r="Y6" s="537"/>
      <c r="Z6" s="538" t="s">
        <v>614</v>
      </c>
      <c r="AA6" s="538" t="s">
        <v>615</v>
      </c>
      <c r="AB6" s="539" t="s">
        <v>616</v>
      </c>
      <c r="AC6" s="538" t="s">
        <v>441</v>
      </c>
      <c r="AD6" s="537"/>
      <c r="AE6" s="538" t="s">
        <v>617</v>
      </c>
      <c r="AF6" s="538" t="s">
        <v>618</v>
      </c>
      <c r="AG6" s="540" t="s">
        <v>619</v>
      </c>
    </row>
    <row r="7" spans="1:33" ht="30" customHeight="1">
      <c r="A7" s="343" t="s">
        <v>327</v>
      </c>
      <c r="B7" s="541">
        <v>76912165</v>
      </c>
      <c r="C7" s="541">
        <v>68221153</v>
      </c>
      <c r="D7" s="541">
        <v>67515578</v>
      </c>
      <c r="E7" s="541">
        <v>2968054</v>
      </c>
      <c r="F7" s="541">
        <v>129532442</v>
      </c>
      <c r="G7" s="541">
        <v>66407254</v>
      </c>
      <c r="H7" s="541">
        <v>1367630</v>
      </c>
      <c r="I7" s="541">
        <v>54706</v>
      </c>
      <c r="J7" s="541">
        <v>695575</v>
      </c>
      <c r="K7" s="541">
        <v>10000</v>
      </c>
      <c r="L7" s="541">
        <v>8691012</v>
      </c>
      <c r="M7" s="541">
        <v>7577149</v>
      </c>
      <c r="N7" s="541">
        <v>706087</v>
      </c>
      <c r="O7" s="541">
        <v>437765</v>
      </c>
      <c r="P7" s="541">
        <v>0</v>
      </c>
      <c r="Q7" s="541">
        <v>76912165</v>
      </c>
      <c r="R7" s="541">
        <v>25387494</v>
      </c>
      <c r="S7" s="541">
        <v>9936220</v>
      </c>
      <c r="T7" s="541">
        <v>2353588</v>
      </c>
      <c r="U7" s="541">
        <v>1644222</v>
      </c>
      <c r="V7" s="541">
        <v>51524671</v>
      </c>
      <c r="W7" s="541">
        <v>48014023</v>
      </c>
      <c r="X7" s="541">
        <v>3510648</v>
      </c>
      <c r="Y7" s="541">
        <v>304181</v>
      </c>
      <c r="Z7" s="541">
        <v>37215</v>
      </c>
      <c r="AA7" s="541">
        <v>9002</v>
      </c>
      <c r="AB7" s="541">
        <v>0</v>
      </c>
      <c r="AC7" s="541">
        <v>257964</v>
      </c>
      <c r="AD7" s="541">
        <v>3206467</v>
      </c>
      <c r="AE7" s="541">
        <v>0</v>
      </c>
      <c r="AF7" s="541">
        <v>2006000</v>
      </c>
      <c r="AG7" s="541">
        <v>1200467</v>
      </c>
    </row>
    <row r="8" spans="1:33" ht="30" customHeight="1">
      <c r="A8" s="350" t="s">
        <v>328</v>
      </c>
      <c r="B8" s="541">
        <v>19119013</v>
      </c>
      <c r="C8" s="541">
        <v>17201327</v>
      </c>
      <c r="D8" s="541">
        <v>17167234</v>
      </c>
      <c r="E8" s="541">
        <v>657149</v>
      </c>
      <c r="F8" s="541">
        <v>31833560</v>
      </c>
      <c r="G8" s="541">
        <v>15523380</v>
      </c>
      <c r="H8" s="541">
        <v>199905</v>
      </c>
      <c r="I8" s="541">
        <v>0</v>
      </c>
      <c r="J8" s="541">
        <v>34068</v>
      </c>
      <c r="K8" s="541">
        <v>25</v>
      </c>
      <c r="L8" s="541">
        <v>1917686</v>
      </c>
      <c r="M8" s="541">
        <v>1854707</v>
      </c>
      <c r="N8" s="541">
        <v>73846</v>
      </c>
      <c r="O8" s="541">
        <v>9774</v>
      </c>
      <c r="P8" s="541">
        <v>0</v>
      </c>
      <c r="Q8" s="541">
        <v>19119013</v>
      </c>
      <c r="R8" s="541">
        <v>10057492</v>
      </c>
      <c r="S8" s="541">
        <v>4405293</v>
      </c>
      <c r="T8" s="541">
        <v>636357</v>
      </c>
      <c r="U8" s="541">
        <v>192153</v>
      </c>
      <c r="V8" s="541">
        <v>9061521</v>
      </c>
      <c r="W8" s="541">
        <v>7419116</v>
      </c>
      <c r="X8" s="541">
        <v>1642405</v>
      </c>
      <c r="Y8" s="541">
        <v>148638</v>
      </c>
      <c r="Z8" s="541">
        <v>11905</v>
      </c>
      <c r="AA8" s="541">
        <v>339</v>
      </c>
      <c r="AB8" s="541">
        <v>0</v>
      </c>
      <c r="AC8" s="541">
        <v>136394</v>
      </c>
      <c r="AD8" s="541">
        <v>1493767</v>
      </c>
      <c r="AE8" s="541">
        <v>200000</v>
      </c>
      <c r="AF8" s="541">
        <v>0</v>
      </c>
      <c r="AG8" s="541">
        <v>473767</v>
      </c>
    </row>
    <row r="9" spans="1:33" ht="30" customHeight="1">
      <c r="A9" s="350" t="s">
        <v>329</v>
      </c>
      <c r="B9" s="541">
        <v>20201621</v>
      </c>
      <c r="C9" s="541">
        <v>17054484</v>
      </c>
      <c r="D9" s="541">
        <v>16948076</v>
      </c>
      <c r="E9" s="541">
        <v>216727</v>
      </c>
      <c r="F9" s="541">
        <v>33517886</v>
      </c>
      <c r="G9" s="541">
        <v>17244748</v>
      </c>
      <c r="H9" s="541">
        <v>458211</v>
      </c>
      <c r="I9" s="541">
        <v>0</v>
      </c>
      <c r="J9" s="541">
        <v>106385</v>
      </c>
      <c r="K9" s="541">
        <v>23</v>
      </c>
      <c r="L9" s="541">
        <v>3147137</v>
      </c>
      <c r="M9" s="541">
        <v>2780677</v>
      </c>
      <c r="N9" s="541">
        <v>193493</v>
      </c>
      <c r="O9" s="541">
        <v>183467</v>
      </c>
      <c r="P9" s="541">
        <v>0</v>
      </c>
      <c r="Q9" s="541">
        <v>20201621</v>
      </c>
      <c r="R9" s="541">
        <v>10138521</v>
      </c>
      <c r="S9" s="541">
        <v>2686759</v>
      </c>
      <c r="T9" s="541">
        <v>902213</v>
      </c>
      <c r="U9" s="541">
        <v>641538</v>
      </c>
      <c r="V9" s="541">
        <v>10063100</v>
      </c>
      <c r="W9" s="541">
        <v>7769644</v>
      </c>
      <c r="X9" s="541">
        <v>2293456</v>
      </c>
      <c r="Y9" s="541">
        <v>1959</v>
      </c>
      <c r="Z9" s="541">
        <v>0</v>
      </c>
      <c r="AA9" s="541">
        <v>0</v>
      </c>
      <c r="AB9" s="541">
        <v>0</v>
      </c>
      <c r="AC9" s="541">
        <v>1959</v>
      </c>
      <c r="AD9" s="541">
        <v>2291497</v>
      </c>
      <c r="AE9" s="541">
        <v>260000</v>
      </c>
      <c r="AF9" s="541">
        <v>280000</v>
      </c>
      <c r="AG9" s="541">
        <v>1431497</v>
      </c>
    </row>
    <row r="10" spans="1:33" ht="30" customHeight="1">
      <c r="A10" s="350" t="s">
        <v>330</v>
      </c>
      <c r="B10" s="541">
        <v>13842638</v>
      </c>
      <c r="C10" s="541">
        <v>11250310</v>
      </c>
      <c r="D10" s="541">
        <v>10691642</v>
      </c>
      <c r="E10" s="541">
        <v>294042</v>
      </c>
      <c r="F10" s="541">
        <v>23164954</v>
      </c>
      <c r="G10" s="541">
        <v>12804984</v>
      </c>
      <c r="H10" s="541">
        <v>37630</v>
      </c>
      <c r="I10" s="541">
        <v>0</v>
      </c>
      <c r="J10" s="541">
        <v>558668</v>
      </c>
      <c r="K10" s="541">
        <v>0</v>
      </c>
      <c r="L10" s="541">
        <v>2592328</v>
      </c>
      <c r="M10" s="541">
        <v>2540059</v>
      </c>
      <c r="N10" s="541">
        <v>33733</v>
      </c>
      <c r="O10" s="541">
        <v>19774</v>
      </c>
      <c r="P10" s="541">
        <v>0</v>
      </c>
      <c r="Q10" s="541">
        <v>13842638</v>
      </c>
      <c r="R10" s="541">
        <v>9160627</v>
      </c>
      <c r="S10" s="541">
        <v>4739205</v>
      </c>
      <c r="T10" s="541">
        <v>580487</v>
      </c>
      <c r="U10" s="541">
        <v>207377</v>
      </c>
      <c r="V10" s="541">
        <v>4682011</v>
      </c>
      <c r="W10" s="541">
        <v>3793471</v>
      </c>
      <c r="X10" s="541">
        <v>888540</v>
      </c>
      <c r="Y10" s="541">
        <v>44338</v>
      </c>
      <c r="Z10" s="541">
        <v>28158</v>
      </c>
      <c r="AA10" s="541">
        <v>0</v>
      </c>
      <c r="AB10" s="541">
        <v>0</v>
      </c>
      <c r="AC10" s="541">
        <v>16180</v>
      </c>
      <c r="AD10" s="541">
        <v>844202</v>
      </c>
      <c r="AE10" s="541">
        <v>48214</v>
      </c>
      <c r="AF10" s="541">
        <v>0</v>
      </c>
      <c r="AG10" s="541">
        <v>773792</v>
      </c>
    </row>
    <row r="11" spans="1:33" ht="30" customHeight="1">
      <c r="A11" s="350" t="s">
        <v>331</v>
      </c>
      <c r="B11" s="541">
        <v>9220528</v>
      </c>
      <c r="C11" s="541">
        <v>7591023</v>
      </c>
      <c r="D11" s="541">
        <v>6670593</v>
      </c>
      <c r="E11" s="541">
        <v>51888</v>
      </c>
      <c r="F11" s="541">
        <v>15203068</v>
      </c>
      <c r="G11" s="541">
        <v>8601767</v>
      </c>
      <c r="H11" s="541">
        <v>17404</v>
      </c>
      <c r="I11" s="541">
        <v>0</v>
      </c>
      <c r="J11" s="541">
        <v>920430</v>
      </c>
      <c r="K11" s="541">
        <v>0</v>
      </c>
      <c r="L11" s="541">
        <v>1629505</v>
      </c>
      <c r="M11" s="541">
        <v>1602794</v>
      </c>
      <c r="N11" s="541">
        <v>16730</v>
      </c>
      <c r="O11" s="541">
        <v>9981</v>
      </c>
      <c r="P11" s="541">
        <v>0</v>
      </c>
      <c r="Q11" s="541">
        <v>9220528</v>
      </c>
      <c r="R11" s="541">
        <v>4401255</v>
      </c>
      <c r="S11" s="541">
        <v>2330360</v>
      </c>
      <c r="T11" s="541">
        <v>337138</v>
      </c>
      <c r="U11" s="541">
        <v>86359</v>
      </c>
      <c r="V11" s="541">
        <v>4819273</v>
      </c>
      <c r="W11" s="541">
        <v>4456948</v>
      </c>
      <c r="X11" s="541">
        <v>362325</v>
      </c>
      <c r="Y11" s="541">
        <v>293726</v>
      </c>
      <c r="Z11" s="541">
        <v>193770</v>
      </c>
      <c r="AA11" s="541">
        <v>96514</v>
      </c>
      <c r="AB11" s="541">
        <v>0</v>
      </c>
      <c r="AC11" s="541">
        <v>3442</v>
      </c>
      <c r="AD11" s="541">
        <v>68599</v>
      </c>
      <c r="AE11" s="541">
        <v>0</v>
      </c>
      <c r="AF11" s="541">
        <v>0</v>
      </c>
      <c r="AG11" s="541">
        <v>68599</v>
      </c>
    </row>
    <row r="12" spans="1:33" ht="30" customHeight="1">
      <c r="A12" s="350" t="s">
        <v>332</v>
      </c>
      <c r="B12" s="541">
        <v>26497805</v>
      </c>
      <c r="C12" s="541">
        <v>23402204</v>
      </c>
      <c r="D12" s="541">
        <v>17856546</v>
      </c>
      <c r="E12" s="541">
        <v>438096</v>
      </c>
      <c r="F12" s="541">
        <v>38203383</v>
      </c>
      <c r="G12" s="541">
        <v>20835900</v>
      </c>
      <c r="H12" s="541">
        <v>50967</v>
      </c>
      <c r="I12" s="541">
        <v>0</v>
      </c>
      <c r="J12" s="541">
        <v>5473469</v>
      </c>
      <c r="K12" s="541">
        <v>72189</v>
      </c>
      <c r="L12" s="541">
        <v>3095601</v>
      </c>
      <c r="M12" s="541">
        <v>2768985</v>
      </c>
      <c r="N12" s="541">
        <v>252988</v>
      </c>
      <c r="O12" s="541">
        <v>77660</v>
      </c>
      <c r="P12" s="541">
        <v>0</v>
      </c>
      <c r="Q12" s="541">
        <v>26497805</v>
      </c>
      <c r="R12" s="541">
        <v>17797959</v>
      </c>
      <c r="S12" s="541">
        <v>13250773</v>
      </c>
      <c r="T12" s="541">
        <v>1034280</v>
      </c>
      <c r="U12" s="541">
        <v>311930</v>
      </c>
      <c r="V12" s="541">
        <v>8699846</v>
      </c>
      <c r="W12" s="541">
        <v>5830724</v>
      </c>
      <c r="X12" s="541">
        <v>2869122</v>
      </c>
      <c r="Y12" s="541">
        <v>0</v>
      </c>
      <c r="Z12" s="541">
        <v>0</v>
      </c>
      <c r="AA12" s="541">
        <v>0</v>
      </c>
      <c r="AB12" s="541">
        <v>0</v>
      </c>
      <c r="AC12" s="541">
        <v>0</v>
      </c>
      <c r="AD12" s="541">
        <v>2869122</v>
      </c>
      <c r="AE12" s="541">
        <v>215332</v>
      </c>
      <c r="AF12" s="541">
        <v>296701</v>
      </c>
      <c r="AG12" s="541">
        <v>2227634</v>
      </c>
    </row>
    <row r="13" spans="1:33" ht="30" customHeight="1">
      <c r="A13" s="350" t="s">
        <v>333</v>
      </c>
      <c r="B13" s="541">
        <v>6551248</v>
      </c>
      <c r="C13" s="541">
        <v>5587420</v>
      </c>
      <c r="D13" s="541">
        <v>5580628</v>
      </c>
      <c r="E13" s="541">
        <v>21597</v>
      </c>
      <c r="F13" s="541">
        <v>10026373</v>
      </c>
      <c r="G13" s="541">
        <v>4478981</v>
      </c>
      <c r="H13" s="541">
        <v>11639</v>
      </c>
      <c r="I13" s="541">
        <v>0</v>
      </c>
      <c r="J13" s="541">
        <v>6792</v>
      </c>
      <c r="K13" s="541">
        <v>0</v>
      </c>
      <c r="L13" s="541">
        <v>963828</v>
      </c>
      <c r="M13" s="541">
        <v>935554</v>
      </c>
      <c r="N13" s="541">
        <v>10678</v>
      </c>
      <c r="O13" s="541">
        <v>17751</v>
      </c>
      <c r="P13" s="541">
        <v>0</v>
      </c>
      <c r="Q13" s="541">
        <v>6551248</v>
      </c>
      <c r="R13" s="541">
        <v>3969158</v>
      </c>
      <c r="S13" s="541">
        <v>2103090</v>
      </c>
      <c r="T13" s="541">
        <v>201797</v>
      </c>
      <c r="U13" s="541">
        <v>49017</v>
      </c>
      <c r="V13" s="541">
        <v>2582090</v>
      </c>
      <c r="W13" s="541">
        <v>1834559</v>
      </c>
      <c r="X13" s="541">
        <v>747531</v>
      </c>
      <c r="Y13" s="541">
        <v>281026</v>
      </c>
      <c r="Z13" s="541">
        <v>10353</v>
      </c>
      <c r="AA13" s="541">
        <v>186221</v>
      </c>
      <c r="AB13" s="541">
        <v>0</v>
      </c>
      <c r="AC13" s="541">
        <v>84452</v>
      </c>
      <c r="AD13" s="541">
        <v>466505</v>
      </c>
      <c r="AE13" s="541">
        <v>74000</v>
      </c>
      <c r="AF13" s="541">
        <v>0</v>
      </c>
      <c r="AG13" s="541">
        <v>392505</v>
      </c>
    </row>
    <row r="14" spans="1:33" ht="30" customHeight="1">
      <c r="A14" s="350" t="s">
        <v>334</v>
      </c>
      <c r="B14" s="541">
        <v>7460643</v>
      </c>
      <c r="C14" s="541">
        <v>6459133</v>
      </c>
      <c r="D14" s="541">
        <v>6453250</v>
      </c>
      <c r="E14" s="541">
        <v>113586</v>
      </c>
      <c r="F14" s="541">
        <v>12173153</v>
      </c>
      <c r="G14" s="541">
        <v>5902699</v>
      </c>
      <c r="H14" s="541">
        <v>69210</v>
      </c>
      <c r="I14" s="541">
        <v>0</v>
      </c>
      <c r="J14" s="541">
        <v>5876</v>
      </c>
      <c r="K14" s="541">
        <v>7</v>
      </c>
      <c r="L14" s="541">
        <v>1001510</v>
      </c>
      <c r="M14" s="541">
        <v>980948</v>
      </c>
      <c r="N14" s="541">
        <v>24063</v>
      </c>
      <c r="O14" s="541">
        <v>1691</v>
      </c>
      <c r="P14" s="541">
        <v>0</v>
      </c>
      <c r="Q14" s="541">
        <v>7460643</v>
      </c>
      <c r="R14" s="541">
        <v>4731638</v>
      </c>
      <c r="S14" s="541">
        <v>3249861</v>
      </c>
      <c r="T14" s="541">
        <v>225257</v>
      </c>
      <c r="U14" s="541">
        <v>52797</v>
      </c>
      <c r="V14" s="541">
        <v>2729005</v>
      </c>
      <c r="W14" s="541">
        <v>1835003</v>
      </c>
      <c r="X14" s="541">
        <v>894002</v>
      </c>
      <c r="Y14" s="541">
        <v>63</v>
      </c>
      <c r="Z14" s="541">
        <v>63</v>
      </c>
      <c r="AA14" s="541">
        <v>0</v>
      </c>
      <c r="AB14" s="541">
        <v>0</v>
      </c>
      <c r="AC14" s="541">
        <v>0</v>
      </c>
      <c r="AD14" s="541">
        <v>893939</v>
      </c>
      <c r="AE14" s="541">
        <v>717350</v>
      </c>
      <c r="AF14" s="541">
        <v>750</v>
      </c>
      <c r="AG14" s="541">
        <v>117839</v>
      </c>
    </row>
    <row r="15" spans="1:33" ht="30" customHeight="1">
      <c r="A15" s="350" t="s">
        <v>110</v>
      </c>
      <c r="B15" s="541">
        <v>14677654</v>
      </c>
      <c r="C15" s="541">
        <v>13146347</v>
      </c>
      <c r="D15" s="541">
        <v>13055819</v>
      </c>
      <c r="E15" s="541">
        <v>310218</v>
      </c>
      <c r="F15" s="541">
        <v>23890992</v>
      </c>
      <c r="G15" s="541">
        <v>11884120</v>
      </c>
      <c r="H15" s="541">
        <v>736578</v>
      </c>
      <c r="I15" s="541">
        <v>2151</v>
      </c>
      <c r="J15" s="541">
        <v>90528</v>
      </c>
      <c r="K15" s="541">
        <v>0</v>
      </c>
      <c r="L15" s="541">
        <v>1531307</v>
      </c>
      <c r="M15" s="541">
        <v>1378950</v>
      </c>
      <c r="N15" s="541">
        <v>151619</v>
      </c>
      <c r="O15" s="541">
        <v>2156</v>
      </c>
      <c r="P15" s="541">
        <v>0</v>
      </c>
      <c r="Q15" s="541">
        <v>14677654</v>
      </c>
      <c r="R15" s="541">
        <v>10235257</v>
      </c>
      <c r="S15" s="541">
        <v>4375206</v>
      </c>
      <c r="T15" s="541">
        <v>550160</v>
      </c>
      <c r="U15" s="541">
        <v>247095</v>
      </c>
      <c r="V15" s="541">
        <v>4442397</v>
      </c>
      <c r="W15" s="541">
        <v>2985894</v>
      </c>
      <c r="X15" s="541">
        <v>1456503</v>
      </c>
      <c r="Y15" s="541">
        <v>90612</v>
      </c>
      <c r="Z15" s="541">
        <v>0</v>
      </c>
      <c r="AA15" s="541">
        <v>2273</v>
      </c>
      <c r="AB15" s="541">
        <v>0</v>
      </c>
      <c r="AC15" s="541">
        <v>88339</v>
      </c>
      <c r="AD15" s="541">
        <v>1365891</v>
      </c>
      <c r="AE15" s="541">
        <v>176117</v>
      </c>
      <c r="AF15" s="541">
        <v>0</v>
      </c>
      <c r="AG15" s="541">
        <v>365632</v>
      </c>
    </row>
    <row r="16" spans="1:33" ht="30" customHeight="1">
      <c r="A16" s="350" t="s">
        <v>111</v>
      </c>
      <c r="B16" s="541">
        <v>9990581</v>
      </c>
      <c r="C16" s="541">
        <v>9125584</v>
      </c>
      <c r="D16" s="541">
        <v>8975209</v>
      </c>
      <c r="E16" s="541">
        <v>65709</v>
      </c>
      <c r="F16" s="541">
        <v>18004796</v>
      </c>
      <c r="G16" s="541">
        <v>9409955</v>
      </c>
      <c r="H16" s="541">
        <v>314659</v>
      </c>
      <c r="I16" s="541">
        <v>0</v>
      </c>
      <c r="J16" s="541">
        <v>777</v>
      </c>
      <c r="K16" s="541">
        <v>149598</v>
      </c>
      <c r="L16" s="541">
        <v>864997</v>
      </c>
      <c r="M16" s="541">
        <v>760514</v>
      </c>
      <c r="N16" s="541">
        <v>72037</v>
      </c>
      <c r="O16" s="541">
        <v>37404</v>
      </c>
      <c r="P16" s="541">
        <v>0</v>
      </c>
      <c r="Q16" s="541">
        <v>9990581</v>
      </c>
      <c r="R16" s="541">
        <v>7109467</v>
      </c>
      <c r="S16" s="541">
        <v>4561545</v>
      </c>
      <c r="T16" s="541">
        <v>613032</v>
      </c>
      <c r="U16" s="541">
        <v>231028</v>
      </c>
      <c r="V16" s="541">
        <v>2881114</v>
      </c>
      <c r="W16" s="541">
        <v>1192450</v>
      </c>
      <c r="X16" s="541">
        <v>1688664</v>
      </c>
      <c r="Y16" s="541">
        <v>18007</v>
      </c>
      <c r="Z16" s="541">
        <v>479</v>
      </c>
      <c r="AA16" s="541">
        <v>6768</v>
      </c>
      <c r="AB16" s="541">
        <v>0</v>
      </c>
      <c r="AC16" s="541">
        <v>10760</v>
      </c>
      <c r="AD16" s="541">
        <v>1670657</v>
      </c>
      <c r="AE16" s="541">
        <v>0</v>
      </c>
      <c r="AF16" s="541">
        <v>0</v>
      </c>
      <c r="AG16" s="541">
        <v>1670657</v>
      </c>
    </row>
    <row r="17" spans="1:33" ht="30" customHeight="1">
      <c r="A17" s="350" t="s">
        <v>335</v>
      </c>
      <c r="B17" s="541">
        <v>9560735</v>
      </c>
      <c r="C17" s="541">
        <v>7907606</v>
      </c>
      <c r="D17" s="541">
        <v>7907606</v>
      </c>
      <c r="E17" s="541">
        <v>245798</v>
      </c>
      <c r="F17" s="541">
        <v>14287541</v>
      </c>
      <c r="G17" s="541">
        <v>6628489</v>
      </c>
      <c r="H17" s="541">
        <v>2756</v>
      </c>
      <c r="I17" s="541">
        <v>0</v>
      </c>
      <c r="J17" s="541">
        <v>0</v>
      </c>
      <c r="K17" s="541">
        <v>0</v>
      </c>
      <c r="L17" s="541">
        <v>1653129</v>
      </c>
      <c r="M17" s="541">
        <v>1490791</v>
      </c>
      <c r="N17" s="541">
        <v>157384</v>
      </c>
      <c r="O17" s="541">
        <v>9536</v>
      </c>
      <c r="P17" s="541">
        <v>0</v>
      </c>
      <c r="Q17" s="541">
        <v>9560735</v>
      </c>
      <c r="R17" s="541">
        <v>4789138</v>
      </c>
      <c r="S17" s="541">
        <v>1011260</v>
      </c>
      <c r="T17" s="541">
        <v>237379</v>
      </c>
      <c r="U17" s="541">
        <v>144354</v>
      </c>
      <c r="V17" s="541">
        <v>4771597</v>
      </c>
      <c r="W17" s="541">
        <v>3928217</v>
      </c>
      <c r="X17" s="541">
        <v>843380</v>
      </c>
      <c r="Y17" s="541">
        <v>28773</v>
      </c>
      <c r="Z17" s="541">
        <v>13500</v>
      </c>
      <c r="AA17" s="541">
        <v>0</v>
      </c>
      <c r="AB17" s="541">
        <v>0</v>
      </c>
      <c r="AC17" s="541">
        <v>15273</v>
      </c>
      <c r="AD17" s="541">
        <v>814607</v>
      </c>
      <c r="AE17" s="541">
        <v>179000</v>
      </c>
      <c r="AF17" s="541">
        <v>100000</v>
      </c>
      <c r="AG17" s="541">
        <v>144607</v>
      </c>
    </row>
    <row r="18" spans="1:33" ht="30" customHeight="1">
      <c r="A18" s="350" t="s">
        <v>363</v>
      </c>
      <c r="B18" s="541">
        <v>0</v>
      </c>
      <c r="C18" s="541">
        <v>0</v>
      </c>
      <c r="D18" s="541">
        <v>0</v>
      </c>
      <c r="E18" s="541">
        <v>0</v>
      </c>
      <c r="F18" s="541">
        <v>0</v>
      </c>
      <c r="G18" s="541">
        <v>0</v>
      </c>
      <c r="H18" s="541">
        <v>0</v>
      </c>
      <c r="I18" s="541">
        <v>0</v>
      </c>
      <c r="J18" s="541">
        <v>0</v>
      </c>
      <c r="K18" s="541">
        <v>0</v>
      </c>
      <c r="L18" s="541">
        <v>0</v>
      </c>
      <c r="M18" s="541">
        <v>0</v>
      </c>
      <c r="N18" s="541">
        <v>0</v>
      </c>
      <c r="O18" s="541">
        <v>0</v>
      </c>
      <c r="P18" s="541">
        <v>0</v>
      </c>
      <c r="Q18" s="541">
        <v>0</v>
      </c>
      <c r="R18" s="541">
        <v>0</v>
      </c>
      <c r="S18" s="541">
        <v>0</v>
      </c>
      <c r="T18" s="541">
        <v>0</v>
      </c>
      <c r="U18" s="541">
        <v>0</v>
      </c>
      <c r="V18" s="541">
        <v>0</v>
      </c>
      <c r="W18" s="541">
        <v>0</v>
      </c>
      <c r="X18" s="541">
        <v>0</v>
      </c>
      <c r="Y18" s="541">
        <v>0</v>
      </c>
      <c r="Z18" s="541">
        <v>0</v>
      </c>
      <c r="AA18" s="541">
        <v>0</v>
      </c>
      <c r="AB18" s="541">
        <v>0</v>
      </c>
      <c r="AC18" s="541">
        <v>0</v>
      </c>
      <c r="AD18" s="541">
        <v>0</v>
      </c>
      <c r="AE18" s="541">
        <v>0</v>
      </c>
      <c r="AF18" s="541">
        <v>0</v>
      </c>
      <c r="AG18" s="541">
        <v>0</v>
      </c>
    </row>
    <row r="19" spans="1:33" ht="30" customHeight="1">
      <c r="A19" s="350" t="s">
        <v>337</v>
      </c>
      <c r="B19" s="541">
        <v>6780767</v>
      </c>
      <c r="C19" s="541">
        <v>5629517</v>
      </c>
      <c r="D19" s="541">
        <v>5629170</v>
      </c>
      <c r="E19" s="541">
        <v>177794</v>
      </c>
      <c r="F19" s="541">
        <v>12794592</v>
      </c>
      <c r="G19" s="541">
        <v>7403461</v>
      </c>
      <c r="H19" s="541">
        <v>60245</v>
      </c>
      <c r="I19" s="541">
        <v>0</v>
      </c>
      <c r="J19" s="541">
        <v>312</v>
      </c>
      <c r="K19" s="541">
        <v>35</v>
      </c>
      <c r="L19" s="541">
        <v>1151250</v>
      </c>
      <c r="M19" s="541">
        <v>1124340</v>
      </c>
      <c r="N19" s="541">
        <v>21857</v>
      </c>
      <c r="O19" s="541">
        <v>5468</v>
      </c>
      <c r="P19" s="541">
        <v>0</v>
      </c>
      <c r="Q19" s="541">
        <v>6780767</v>
      </c>
      <c r="R19" s="541">
        <v>4481937</v>
      </c>
      <c r="S19" s="541">
        <v>2193534</v>
      </c>
      <c r="T19" s="541">
        <v>289132</v>
      </c>
      <c r="U19" s="541">
        <v>128897</v>
      </c>
      <c r="V19" s="541">
        <v>2298830</v>
      </c>
      <c r="W19" s="541">
        <v>1148014</v>
      </c>
      <c r="X19" s="541">
        <v>1150816</v>
      </c>
      <c r="Y19" s="541">
        <v>0</v>
      </c>
      <c r="Z19" s="541">
        <v>0</v>
      </c>
      <c r="AA19" s="541">
        <v>0</v>
      </c>
      <c r="AB19" s="541">
        <v>0</v>
      </c>
      <c r="AC19" s="541">
        <v>0</v>
      </c>
      <c r="AD19" s="541">
        <v>1150816</v>
      </c>
      <c r="AE19" s="541">
        <v>404000</v>
      </c>
      <c r="AF19" s="541">
        <v>7000</v>
      </c>
      <c r="AG19" s="541">
        <v>197816</v>
      </c>
    </row>
    <row r="20" spans="1:33" ht="30" customHeight="1">
      <c r="A20" s="350" t="s">
        <v>338</v>
      </c>
      <c r="B20" s="541">
        <v>3381039</v>
      </c>
      <c r="C20" s="541">
        <v>2802309</v>
      </c>
      <c r="D20" s="541">
        <v>2789220</v>
      </c>
      <c r="E20" s="541">
        <v>137448</v>
      </c>
      <c r="F20" s="541">
        <v>6090812</v>
      </c>
      <c r="G20" s="541">
        <v>3459760</v>
      </c>
      <c r="H20" s="541">
        <v>20720</v>
      </c>
      <c r="I20" s="541">
        <v>0</v>
      </c>
      <c r="J20" s="541">
        <v>13082</v>
      </c>
      <c r="K20" s="541">
        <v>7</v>
      </c>
      <c r="L20" s="541">
        <v>578730</v>
      </c>
      <c r="M20" s="541">
        <v>573140</v>
      </c>
      <c r="N20" s="541">
        <v>4779</v>
      </c>
      <c r="O20" s="541">
        <v>1803</v>
      </c>
      <c r="P20" s="541">
        <v>0</v>
      </c>
      <c r="Q20" s="541">
        <v>3381039</v>
      </c>
      <c r="R20" s="541">
        <v>2258067</v>
      </c>
      <c r="S20" s="541">
        <v>1028315</v>
      </c>
      <c r="T20" s="541">
        <v>118368</v>
      </c>
      <c r="U20" s="541">
        <v>64753</v>
      </c>
      <c r="V20" s="541">
        <v>1122972</v>
      </c>
      <c r="W20" s="541">
        <v>556925</v>
      </c>
      <c r="X20" s="541">
        <v>566047</v>
      </c>
      <c r="Y20" s="541">
        <v>237862</v>
      </c>
      <c r="Z20" s="541">
        <v>0</v>
      </c>
      <c r="AA20" s="541">
        <v>137285</v>
      </c>
      <c r="AB20" s="541">
        <v>0</v>
      </c>
      <c r="AC20" s="541">
        <v>100577</v>
      </c>
      <c r="AD20" s="541">
        <v>328185</v>
      </c>
      <c r="AE20" s="541">
        <v>129500</v>
      </c>
      <c r="AF20" s="541">
        <v>107280</v>
      </c>
      <c r="AG20" s="541">
        <v>27405</v>
      </c>
    </row>
    <row r="21" spans="1:33" ht="30" customHeight="1">
      <c r="A21" s="350" t="s">
        <v>339</v>
      </c>
      <c r="B21" s="541">
        <v>9900712</v>
      </c>
      <c r="C21" s="541">
        <v>7702448</v>
      </c>
      <c r="D21" s="541">
        <v>7702448</v>
      </c>
      <c r="E21" s="541">
        <v>105410</v>
      </c>
      <c r="F21" s="541">
        <v>16086105</v>
      </c>
      <c r="G21" s="541">
        <v>8516222</v>
      </c>
      <c r="H21" s="541">
        <v>27155</v>
      </c>
      <c r="I21" s="541">
        <v>0</v>
      </c>
      <c r="J21" s="541">
        <v>0</v>
      </c>
      <c r="K21" s="541">
        <v>0</v>
      </c>
      <c r="L21" s="541">
        <v>2198264</v>
      </c>
      <c r="M21" s="541">
        <v>2066993</v>
      </c>
      <c r="N21" s="541">
        <v>126600</v>
      </c>
      <c r="O21" s="541">
        <v>4671</v>
      </c>
      <c r="P21" s="541">
        <v>0</v>
      </c>
      <c r="Q21" s="541">
        <v>9900712</v>
      </c>
      <c r="R21" s="541">
        <v>3896656</v>
      </c>
      <c r="S21" s="541">
        <v>837338</v>
      </c>
      <c r="T21" s="541">
        <v>417488</v>
      </c>
      <c r="U21" s="541">
        <v>253748</v>
      </c>
      <c r="V21" s="541">
        <v>6004056</v>
      </c>
      <c r="W21" s="541">
        <v>5286277</v>
      </c>
      <c r="X21" s="541">
        <v>717779</v>
      </c>
      <c r="Y21" s="541">
        <v>0</v>
      </c>
      <c r="Z21" s="541">
        <v>0</v>
      </c>
      <c r="AA21" s="541">
        <v>0</v>
      </c>
      <c r="AB21" s="541">
        <v>0</v>
      </c>
      <c r="AC21" s="541">
        <v>0</v>
      </c>
      <c r="AD21" s="541">
        <v>717779</v>
      </c>
      <c r="AE21" s="541">
        <v>517850</v>
      </c>
      <c r="AF21" s="541">
        <v>0</v>
      </c>
      <c r="AG21" s="541">
        <v>199929</v>
      </c>
    </row>
    <row r="22" spans="1:33" ht="30" customHeight="1">
      <c r="A22" s="350" t="s">
        <v>340</v>
      </c>
      <c r="B22" s="541">
        <v>3144722</v>
      </c>
      <c r="C22" s="541">
        <v>2521188</v>
      </c>
      <c r="D22" s="541">
        <v>2516795</v>
      </c>
      <c r="E22" s="541">
        <v>7821</v>
      </c>
      <c r="F22" s="541">
        <v>6754764</v>
      </c>
      <c r="G22" s="541">
        <v>4264849</v>
      </c>
      <c r="H22" s="541">
        <v>19059</v>
      </c>
      <c r="I22" s="541">
        <v>0</v>
      </c>
      <c r="J22" s="541">
        <v>4393</v>
      </c>
      <c r="K22" s="541">
        <v>0</v>
      </c>
      <c r="L22" s="541">
        <v>623534</v>
      </c>
      <c r="M22" s="541">
        <v>614611</v>
      </c>
      <c r="N22" s="541">
        <v>8497</v>
      </c>
      <c r="O22" s="541">
        <v>1531</v>
      </c>
      <c r="P22" s="541">
        <v>0</v>
      </c>
      <c r="Q22" s="541">
        <v>3144722</v>
      </c>
      <c r="R22" s="541">
        <v>1760110</v>
      </c>
      <c r="S22" s="541">
        <v>1022617</v>
      </c>
      <c r="T22" s="541">
        <v>111602</v>
      </c>
      <c r="U22" s="541">
        <v>17972</v>
      </c>
      <c r="V22" s="541">
        <v>1384612</v>
      </c>
      <c r="W22" s="541">
        <v>89945</v>
      </c>
      <c r="X22" s="541">
        <v>1294667</v>
      </c>
      <c r="Y22" s="541">
        <v>128017</v>
      </c>
      <c r="Z22" s="541">
        <v>19957</v>
      </c>
      <c r="AA22" s="541">
        <v>48918</v>
      </c>
      <c r="AB22" s="541">
        <v>0</v>
      </c>
      <c r="AC22" s="541">
        <v>59142</v>
      </c>
      <c r="AD22" s="541">
        <v>1166650</v>
      </c>
      <c r="AE22" s="541">
        <v>78301</v>
      </c>
      <c r="AF22" s="541">
        <v>980809</v>
      </c>
      <c r="AG22" s="541">
        <v>47064</v>
      </c>
    </row>
    <row r="23" spans="1:33" ht="30" customHeight="1">
      <c r="A23" s="350" t="s">
        <v>119</v>
      </c>
      <c r="B23" s="541">
        <v>8480629</v>
      </c>
      <c r="C23" s="541">
        <v>7961546</v>
      </c>
      <c r="D23" s="541">
        <v>7961396</v>
      </c>
      <c r="E23" s="541">
        <v>21864</v>
      </c>
      <c r="F23" s="541">
        <v>12287104</v>
      </c>
      <c r="G23" s="541">
        <v>4347572</v>
      </c>
      <c r="H23" s="541">
        <v>0</v>
      </c>
      <c r="I23" s="541">
        <v>0</v>
      </c>
      <c r="J23" s="541">
        <v>150</v>
      </c>
      <c r="K23" s="541">
        <v>0</v>
      </c>
      <c r="L23" s="541">
        <v>519083</v>
      </c>
      <c r="M23" s="541">
        <v>487239</v>
      </c>
      <c r="N23" s="541">
        <v>31844</v>
      </c>
      <c r="O23" s="541">
        <v>0</v>
      </c>
      <c r="P23" s="541">
        <v>0</v>
      </c>
      <c r="Q23" s="541">
        <v>8480629</v>
      </c>
      <c r="R23" s="541">
        <v>6785982</v>
      </c>
      <c r="S23" s="541">
        <v>2968506</v>
      </c>
      <c r="T23" s="541">
        <v>153393</v>
      </c>
      <c r="U23" s="541">
        <v>34883</v>
      </c>
      <c r="V23" s="541">
        <v>1694647</v>
      </c>
      <c r="W23" s="541">
        <v>1697242</v>
      </c>
      <c r="X23" s="541">
        <v>-2595</v>
      </c>
      <c r="Y23" s="541">
        <v>0</v>
      </c>
      <c r="Z23" s="541">
        <v>0</v>
      </c>
      <c r="AA23" s="541">
        <v>0</v>
      </c>
      <c r="AB23" s="541">
        <v>0</v>
      </c>
      <c r="AC23" s="541">
        <v>0</v>
      </c>
      <c r="AD23" s="541">
        <v>-2595</v>
      </c>
      <c r="AE23" s="541">
        <v>0</v>
      </c>
      <c r="AF23" s="541">
        <v>0</v>
      </c>
      <c r="AG23" s="541">
        <v>-12546</v>
      </c>
    </row>
    <row r="24" spans="1:33" ht="30" customHeight="1">
      <c r="A24" s="350" t="s">
        <v>341</v>
      </c>
      <c r="B24" s="541">
        <v>4487826</v>
      </c>
      <c r="C24" s="541">
        <v>3897725</v>
      </c>
      <c r="D24" s="541">
        <v>3504114</v>
      </c>
      <c r="E24" s="541">
        <v>283288</v>
      </c>
      <c r="F24" s="541">
        <v>7873185</v>
      </c>
      <c r="G24" s="541">
        <v>4652359</v>
      </c>
      <c r="H24" s="541">
        <v>0</v>
      </c>
      <c r="I24" s="541">
        <v>0</v>
      </c>
      <c r="J24" s="541">
        <v>393589</v>
      </c>
      <c r="K24" s="541">
        <v>22</v>
      </c>
      <c r="L24" s="541">
        <v>590101</v>
      </c>
      <c r="M24" s="541">
        <v>555722</v>
      </c>
      <c r="N24" s="541">
        <v>34315</v>
      </c>
      <c r="O24" s="541">
        <v>1291</v>
      </c>
      <c r="P24" s="541">
        <v>0</v>
      </c>
      <c r="Q24" s="541">
        <v>4487826</v>
      </c>
      <c r="R24" s="541">
        <v>3053331</v>
      </c>
      <c r="S24" s="541">
        <v>996367</v>
      </c>
      <c r="T24" s="541">
        <v>201956</v>
      </c>
      <c r="U24" s="541">
        <v>100591</v>
      </c>
      <c r="V24" s="541">
        <v>1434495</v>
      </c>
      <c r="W24" s="541">
        <v>673226</v>
      </c>
      <c r="X24" s="541">
        <v>761269</v>
      </c>
      <c r="Y24" s="541">
        <v>0</v>
      </c>
      <c r="Z24" s="541">
        <v>0</v>
      </c>
      <c r="AA24" s="541">
        <v>0</v>
      </c>
      <c r="AB24" s="541">
        <v>0</v>
      </c>
      <c r="AC24" s="541">
        <v>0</v>
      </c>
      <c r="AD24" s="541">
        <v>761269</v>
      </c>
      <c r="AE24" s="541">
        <v>20000</v>
      </c>
      <c r="AF24" s="541">
        <v>0</v>
      </c>
      <c r="AG24" s="541">
        <v>741269</v>
      </c>
    </row>
    <row r="25" spans="1:33" ht="30" customHeight="1" thickBot="1">
      <c r="A25" s="375" t="s">
        <v>342</v>
      </c>
      <c r="B25" s="542">
        <v>11890809</v>
      </c>
      <c r="C25" s="542">
        <v>10439344</v>
      </c>
      <c r="D25" s="542">
        <v>8755450</v>
      </c>
      <c r="E25" s="542">
        <v>61318</v>
      </c>
      <c r="F25" s="542">
        <v>13761064</v>
      </c>
      <c r="G25" s="542">
        <v>5524992</v>
      </c>
      <c r="H25" s="542">
        <v>458060</v>
      </c>
      <c r="I25" s="542">
        <v>0</v>
      </c>
      <c r="J25" s="542">
        <v>1683894</v>
      </c>
      <c r="K25" s="542">
        <v>0</v>
      </c>
      <c r="L25" s="542">
        <v>1451465</v>
      </c>
      <c r="M25" s="542">
        <v>1410457</v>
      </c>
      <c r="N25" s="542">
        <v>6614</v>
      </c>
      <c r="O25" s="542">
        <v>34394</v>
      </c>
      <c r="P25" s="542">
        <v>0</v>
      </c>
      <c r="Q25" s="542">
        <v>11890809</v>
      </c>
      <c r="R25" s="542">
        <v>8108757</v>
      </c>
      <c r="S25" s="542">
        <v>3893007</v>
      </c>
      <c r="T25" s="542">
        <v>842528</v>
      </c>
      <c r="U25" s="542">
        <v>581188</v>
      </c>
      <c r="V25" s="542">
        <v>3782052</v>
      </c>
      <c r="W25" s="542">
        <v>3346835</v>
      </c>
      <c r="X25" s="542">
        <v>435217</v>
      </c>
      <c r="Y25" s="542">
        <v>11252</v>
      </c>
      <c r="Z25" s="542">
        <v>11252</v>
      </c>
      <c r="AA25" s="542">
        <v>0</v>
      </c>
      <c r="AB25" s="542">
        <v>0</v>
      </c>
      <c r="AC25" s="542">
        <v>0</v>
      </c>
      <c r="AD25" s="542">
        <v>423965</v>
      </c>
      <c r="AE25" s="542">
        <v>0</v>
      </c>
      <c r="AF25" s="542">
        <v>2000</v>
      </c>
      <c r="AG25" s="542">
        <v>421965</v>
      </c>
    </row>
    <row r="26" spans="1:33" ht="30" customHeight="1" thickBot="1">
      <c r="A26" s="516" t="s">
        <v>485</v>
      </c>
      <c r="B26" s="543">
        <v>53352196</v>
      </c>
      <c r="C26" s="543">
        <v>44453158</v>
      </c>
      <c r="D26" s="543">
        <v>44355256</v>
      </c>
      <c r="E26" s="543">
        <v>3021841</v>
      </c>
      <c r="F26" s="543">
        <v>142372579</v>
      </c>
      <c r="G26" s="543">
        <v>102733818</v>
      </c>
      <c r="H26" s="543">
        <v>1694654</v>
      </c>
      <c r="I26" s="543">
        <v>0</v>
      </c>
      <c r="J26" s="543">
        <v>97902</v>
      </c>
      <c r="K26" s="543">
        <v>0</v>
      </c>
      <c r="L26" s="543">
        <v>8899038</v>
      </c>
      <c r="M26" s="543">
        <v>8413684</v>
      </c>
      <c r="N26" s="543">
        <v>478715</v>
      </c>
      <c r="O26" s="543">
        <v>6639</v>
      </c>
      <c r="P26" s="543">
        <v>0</v>
      </c>
      <c r="Q26" s="543">
        <v>53352196</v>
      </c>
      <c r="R26" s="543">
        <v>36090333</v>
      </c>
      <c r="S26" s="543">
        <v>30760000</v>
      </c>
      <c r="T26" s="543">
        <v>4318312</v>
      </c>
      <c r="U26" s="543">
        <v>1038019</v>
      </c>
      <c r="V26" s="543">
        <v>17261863</v>
      </c>
      <c r="W26" s="543">
        <v>16495037</v>
      </c>
      <c r="X26" s="543">
        <v>766826</v>
      </c>
      <c r="Y26" s="543">
        <v>633527</v>
      </c>
      <c r="Z26" s="543">
        <v>627052</v>
      </c>
      <c r="AA26" s="543">
        <v>0</v>
      </c>
      <c r="AB26" s="543">
        <v>0</v>
      </c>
      <c r="AC26" s="543">
        <v>6475</v>
      </c>
      <c r="AD26" s="543">
        <v>133299</v>
      </c>
      <c r="AE26" s="543">
        <v>0</v>
      </c>
      <c r="AF26" s="543">
        <v>0</v>
      </c>
      <c r="AG26" s="543">
        <v>133299</v>
      </c>
    </row>
    <row r="27" spans="1:33" ht="42" customHeight="1">
      <c r="A27" s="362" t="s">
        <v>124</v>
      </c>
      <c r="B27" s="544">
        <f>SUM(B7:B26)</f>
        <v>315453331</v>
      </c>
      <c r="C27" s="544">
        <f aca="true" t="shared" si="0" ref="C27:AG27">SUM(C7:C26)</f>
        <v>272353826</v>
      </c>
      <c r="D27" s="544">
        <f t="shared" si="0"/>
        <v>262036030</v>
      </c>
      <c r="E27" s="544">
        <f t="shared" si="0"/>
        <v>9199648</v>
      </c>
      <c r="F27" s="544">
        <f t="shared" si="0"/>
        <v>567858353</v>
      </c>
      <c r="G27" s="544">
        <f t="shared" si="0"/>
        <v>320625310</v>
      </c>
      <c r="H27" s="544">
        <f t="shared" si="0"/>
        <v>5546482</v>
      </c>
      <c r="I27" s="544">
        <f t="shared" si="0"/>
        <v>56857</v>
      </c>
      <c r="J27" s="544">
        <f t="shared" si="0"/>
        <v>10085890</v>
      </c>
      <c r="K27" s="544">
        <f t="shared" si="0"/>
        <v>231906</v>
      </c>
      <c r="L27" s="544">
        <f t="shared" si="0"/>
        <v>43099505</v>
      </c>
      <c r="M27" s="544">
        <f t="shared" si="0"/>
        <v>39917314</v>
      </c>
      <c r="N27" s="544">
        <f t="shared" si="0"/>
        <v>2405879</v>
      </c>
      <c r="O27" s="544">
        <f t="shared" si="0"/>
        <v>862756</v>
      </c>
      <c r="P27" s="544">
        <f t="shared" si="0"/>
        <v>0</v>
      </c>
      <c r="Q27" s="544">
        <f t="shared" si="0"/>
        <v>315453331</v>
      </c>
      <c r="R27" s="544">
        <f t="shared" si="0"/>
        <v>174213179</v>
      </c>
      <c r="S27" s="544">
        <f t="shared" si="0"/>
        <v>96349256</v>
      </c>
      <c r="T27" s="544">
        <f t="shared" si="0"/>
        <v>14124467</v>
      </c>
      <c r="U27" s="544">
        <f t="shared" si="0"/>
        <v>6027921</v>
      </c>
      <c r="V27" s="544">
        <f t="shared" si="0"/>
        <v>141240152</v>
      </c>
      <c r="W27" s="544">
        <f t="shared" si="0"/>
        <v>118353550</v>
      </c>
      <c r="X27" s="544">
        <f t="shared" si="0"/>
        <v>22886602</v>
      </c>
      <c r="Y27" s="544">
        <f t="shared" si="0"/>
        <v>2221981</v>
      </c>
      <c r="Z27" s="544">
        <f t="shared" si="0"/>
        <v>953704</v>
      </c>
      <c r="AA27" s="544">
        <f t="shared" si="0"/>
        <v>487320</v>
      </c>
      <c r="AB27" s="544">
        <f t="shared" si="0"/>
        <v>0</v>
      </c>
      <c r="AC27" s="544">
        <f t="shared" si="0"/>
        <v>780957</v>
      </c>
      <c r="AD27" s="544">
        <f t="shared" si="0"/>
        <v>20664621</v>
      </c>
      <c r="AE27" s="544">
        <f t="shared" si="0"/>
        <v>3019664</v>
      </c>
      <c r="AF27" s="544">
        <f t="shared" si="0"/>
        <v>3780540</v>
      </c>
      <c r="AG27" s="544">
        <f t="shared" si="0"/>
        <v>10623197</v>
      </c>
    </row>
  </sheetData>
  <sheetProtection/>
  <mergeCells count="19">
    <mergeCell ref="X4:AG4"/>
    <mergeCell ref="E5:E6"/>
    <mergeCell ref="F5:F6"/>
    <mergeCell ref="G5:G6"/>
    <mergeCell ref="H5:H6"/>
    <mergeCell ref="I5:I6"/>
    <mergeCell ref="U5:U6"/>
    <mergeCell ref="Y5:AC5"/>
    <mergeCell ref="AD5:AG5"/>
    <mergeCell ref="A2:A6"/>
    <mergeCell ref="P3:P6"/>
    <mergeCell ref="R3:U3"/>
    <mergeCell ref="V3:AG3"/>
    <mergeCell ref="J4:J6"/>
    <mergeCell ref="K4:K6"/>
    <mergeCell ref="M4:M6"/>
    <mergeCell ref="N4:N6"/>
    <mergeCell ref="O4:O6"/>
    <mergeCell ref="V4:V6"/>
  </mergeCells>
  <printOptions/>
  <pageMargins left="0.5905511811023623" right="0.5905511811023623" top="0.7874015748031497" bottom="0.3937007874015748" header="0" footer="0.1968503937007874"/>
  <pageSetup fitToHeight="0" fitToWidth="1" horizontalDpi="600" verticalDpi="600" orientation="landscape" paperSize="9" scale="52"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W969"/>
  <sheetViews>
    <sheetView view="pageBreakPreview" zoomScale="87" zoomScaleSheetLayoutView="87" zoomScalePageLayoutView="0" workbookViewId="0" topLeftCell="A25">
      <selection activeCell="I35" sqref="I35"/>
    </sheetView>
  </sheetViews>
  <sheetFormatPr defaultColWidth="9.00390625" defaultRowHeight="13.5"/>
  <cols>
    <col min="1" max="1" width="5.25390625" style="720" bestFit="1" customWidth="1"/>
    <col min="2" max="2" width="6.25390625" style="720" customWidth="1"/>
    <col min="3" max="3" width="33.875" style="721" customWidth="1"/>
    <col min="4" max="4" width="4.50390625" style="720" bestFit="1" customWidth="1"/>
    <col min="5" max="5" width="21.125" style="722" customWidth="1"/>
    <col min="6" max="6" width="7.75390625" style="723" customWidth="1"/>
    <col min="7" max="7" width="10.50390625" style="720" bestFit="1" customWidth="1"/>
    <col min="8" max="8" width="3.625" style="723" customWidth="1"/>
    <col min="9" max="9" width="11.625" style="724" customWidth="1"/>
    <col min="10" max="11" width="5.125" style="725" customWidth="1"/>
    <col min="12" max="12" width="5.125" style="720" customWidth="1"/>
    <col min="13" max="13" width="3.875" style="720" customWidth="1"/>
    <col min="14" max="14" width="7.00390625" style="723" customWidth="1"/>
    <col min="15" max="15" width="3.875" style="726" customWidth="1"/>
    <col min="16" max="17" width="3.875" style="720" customWidth="1"/>
    <col min="18" max="18" width="3.50390625" style="720" customWidth="1"/>
    <col min="19" max="19" width="4.25390625" style="720" customWidth="1"/>
    <col min="20" max="20" width="3.50390625" style="723" customWidth="1"/>
    <col min="21" max="21" width="17.50390625" style="724" customWidth="1"/>
    <col min="22" max="16384" width="9.00390625" style="585" customWidth="1"/>
  </cols>
  <sheetData>
    <row r="1" spans="1:21" s="548" customFormat="1" ht="14.25">
      <c r="A1" s="545" t="s">
        <v>620</v>
      </c>
      <c r="C1" s="546"/>
      <c r="D1" s="547"/>
      <c r="E1" s="547"/>
      <c r="F1" s="547"/>
      <c r="G1" s="547"/>
      <c r="H1" s="547"/>
      <c r="I1" s="546"/>
      <c r="J1" s="710"/>
      <c r="K1" s="710"/>
      <c r="L1" s="547"/>
      <c r="M1" s="547"/>
      <c r="N1" s="547"/>
      <c r="O1" s="547"/>
      <c r="P1" s="547"/>
      <c r="Q1" s="547"/>
      <c r="R1" s="547"/>
      <c r="S1" s="547"/>
      <c r="T1" s="547"/>
      <c r="U1" s="546"/>
    </row>
    <row r="2" spans="1:21" s="554" customFormat="1" ht="44.25" customHeight="1">
      <c r="A2" s="549" t="s">
        <v>621</v>
      </c>
      <c r="B2" s="550" t="s">
        <v>622</v>
      </c>
      <c r="C2" s="551" t="s">
        <v>623</v>
      </c>
      <c r="D2" s="552" t="s">
        <v>624</v>
      </c>
      <c r="E2" s="553" t="s">
        <v>625</v>
      </c>
      <c r="F2" s="552" t="s">
        <v>626</v>
      </c>
      <c r="G2" s="552" t="s">
        <v>627</v>
      </c>
      <c r="H2" s="552" t="s">
        <v>628</v>
      </c>
      <c r="I2" s="551" t="s">
        <v>629</v>
      </c>
      <c r="J2" s="711" t="s">
        <v>630</v>
      </c>
      <c r="K2" s="711" t="s">
        <v>631</v>
      </c>
      <c r="L2" s="552" t="s">
        <v>632</v>
      </c>
      <c r="M2" s="552" t="s">
        <v>633</v>
      </c>
      <c r="N2" s="551" t="s">
        <v>634</v>
      </c>
      <c r="O2" s="552" t="s">
        <v>635</v>
      </c>
      <c r="P2" s="550" t="s">
        <v>636</v>
      </c>
      <c r="Q2" s="550" t="s">
        <v>637</v>
      </c>
      <c r="R2" s="550" t="s">
        <v>638</v>
      </c>
      <c r="S2" s="550" t="s">
        <v>639</v>
      </c>
      <c r="T2" s="550" t="s">
        <v>640</v>
      </c>
      <c r="U2" s="551" t="s">
        <v>641</v>
      </c>
    </row>
    <row r="3" spans="1:22" s="202" customFormat="1" ht="21.75" customHeight="1">
      <c r="A3" s="555">
        <v>1</v>
      </c>
      <c r="B3" s="556" t="s">
        <v>327</v>
      </c>
      <c r="C3" s="557" t="s">
        <v>897</v>
      </c>
      <c r="D3" s="558"/>
      <c r="E3" s="559" t="s">
        <v>642</v>
      </c>
      <c r="F3" s="560"/>
      <c r="G3" s="561">
        <v>36587</v>
      </c>
      <c r="H3" s="562"/>
      <c r="I3" s="557"/>
      <c r="J3" s="563">
        <v>5000</v>
      </c>
      <c r="K3" s="564">
        <v>0</v>
      </c>
      <c r="L3" s="558">
        <v>792</v>
      </c>
      <c r="M3" s="558">
        <v>2</v>
      </c>
      <c r="N3" s="557" t="s">
        <v>643</v>
      </c>
      <c r="O3" s="565">
        <v>1</v>
      </c>
      <c r="P3" s="565" t="s">
        <v>644</v>
      </c>
      <c r="Q3" s="565">
        <v>3</v>
      </c>
      <c r="R3" s="565">
        <v>1</v>
      </c>
      <c r="S3" s="565">
        <v>1</v>
      </c>
      <c r="T3" s="565">
        <v>3</v>
      </c>
      <c r="U3" s="559" t="s">
        <v>645</v>
      </c>
      <c r="V3" s="202">
        <v>2</v>
      </c>
    </row>
    <row r="4" spans="1:22" s="202" customFormat="1" ht="21.75" customHeight="1">
      <c r="A4" s="555">
        <v>2</v>
      </c>
      <c r="B4" s="556" t="s">
        <v>327</v>
      </c>
      <c r="C4" s="557" t="s">
        <v>646</v>
      </c>
      <c r="D4" s="558"/>
      <c r="E4" s="559" t="s">
        <v>647</v>
      </c>
      <c r="F4" s="560">
        <v>37839</v>
      </c>
      <c r="G4" s="561">
        <v>37803</v>
      </c>
      <c r="H4" s="562"/>
      <c r="I4" s="557"/>
      <c r="J4" s="566">
        <v>651</v>
      </c>
      <c r="K4" s="567">
        <v>0</v>
      </c>
      <c r="L4" s="562">
        <v>604</v>
      </c>
      <c r="M4" s="562">
        <v>2</v>
      </c>
      <c r="N4" s="568" t="s">
        <v>643</v>
      </c>
      <c r="O4" s="569">
        <v>1</v>
      </c>
      <c r="P4" s="569">
        <v>6</v>
      </c>
      <c r="Q4" s="569">
        <v>3</v>
      </c>
      <c r="R4" s="569">
        <v>1</v>
      </c>
      <c r="S4" s="569">
        <v>1</v>
      </c>
      <c r="T4" s="569">
        <v>3</v>
      </c>
      <c r="U4" s="559" t="s">
        <v>648</v>
      </c>
      <c r="V4" s="202">
        <v>2</v>
      </c>
    </row>
    <row r="5" spans="1:22" s="202" customFormat="1" ht="27">
      <c r="A5" s="555">
        <v>3</v>
      </c>
      <c r="B5" s="556" t="s">
        <v>327</v>
      </c>
      <c r="C5" s="557" t="s">
        <v>649</v>
      </c>
      <c r="D5" s="558"/>
      <c r="E5" s="559" t="s">
        <v>650</v>
      </c>
      <c r="F5" s="560">
        <v>37882</v>
      </c>
      <c r="G5" s="561">
        <v>26938</v>
      </c>
      <c r="H5" s="562"/>
      <c r="I5" s="557"/>
      <c r="J5" s="563">
        <v>3600</v>
      </c>
      <c r="K5" s="564">
        <v>0</v>
      </c>
      <c r="L5" s="558">
        <v>353</v>
      </c>
      <c r="M5" s="558">
        <v>22</v>
      </c>
      <c r="N5" s="557" t="s">
        <v>651</v>
      </c>
      <c r="O5" s="565">
        <v>3</v>
      </c>
      <c r="P5" s="565">
        <v>8</v>
      </c>
      <c r="Q5" s="565">
        <v>1</v>
      </c>
      <c r="R5" s="565">
        <v>1</v>
      </c>
      <c r="S5" s="565">
        <v>1</v>
      </c>
      <c r="T5" s="565">
        <v>3</v>
      </c>
      <c r="U5" s="570" t="s">
        <v>652</v>
      </c>
      <c r="V5" s="202">
        <v>2</v>
      </c>
    </row>
    <row r="6" spans="1:22" s="202" customFormat="1" ht="21.75" customHeight="1">
      <c r="A6" s="555">
        <v>4</v>
      </c>
      <c r="B6" s="556" t="s">
        <v>327</v>
      </c>
      <c r="C6" s="557" t="s">
        <v>653</v>
      </c>
      <c r="D6" s="558"/>
      <c r="E6" s="559" t="s">
        <v>654</v>
      </c>
      <c r="F6" s="560">
        <v>39532</v>
      </c>
      <c r="G6" s="561">
        <v>39565</v>
      </c>
      <c r="H6" s="562"/>
      <c r="I6" s="557"/>
      <c r="J6" s="563">
        <v>1310</v>
      </c>
      <c r="K6" s="564">
        <v>0</v>
      </c>
      <c r="L6" s="558">
        <v>192</v>
      </c>
      <c r="M6" s="558">
        <v>4</v>
      </c>
      <c r="N6" s="557" t="s">
        <v>651</v>
      </c>
      <c r="O6" s="565">
        <v>3</v>
      </c>
      <c r="P6" s="565">
        <v>2</v>
      </c>
      <c r="Q6" s="565">
        <v>1</v>
      </c>
      <c r="R6" s="565">
        <v>1</v>
      </c>
      <c r="S6" s="565">
        <v>1</v>
      </c>
      <c r="T6" s="565">
        <v>3</v>
      </c>
      <c r="U6" s="559" t="s">
        <v>648</v>
      </c>
      <c r="V6" s="202">
        <v>1</v>
      </c>
    </row>
    <row r="7" spans="1:22" s="202" customFormat="1" ht="21.75" customHeight="1">
      <c r="A7" s="555">
        <v>5</v>
      </c>
      <c r="B7" s="556" t="s">
        <v>327</v>
      </c>
      <c r="C7" s="557" t="s">
        <v>655</v>
      </c>
      <c r="D7" s="558"/>
      <c r="E7" s="559" t="s">
        <v>656</v>
      </c>
      <c r="F7" s="560"/>
      <c r="G7" s="561" t="s">
        <v>657</v>
      </c>
      <c r="H7" s="562"/>
      <c r="I7" s="557"/>
      <c r="J7" s="566">
        <v>160</v>
      </c>
      <c r="K7" s="567">
        <v>0</v>
      </c>
      <c r="L7" s="562">
        <v>62</v>
      </c>
      <c r="M7" s="562">
        <v>1</v>
      </c>
      <c r="N7" s="568" t="s">
        <v>643</v>
      </c>
      <c r="O7" s="569">
        <v>1</v>
      </c>
      <c r="P7" s="569">
        <v>6</v>
      </c>
      <c r="Q7" s="569">
        <v>1</v>
      </c>
      <c r="R7" s="569">
        <v>1</v>
      </c>
      <c r="S7" s="569">
        <v>1</v>
      </c>
      <c r="T7" s="569">
        <v>3</v>
      </c>
      <c r="U7" s="559" t="s">
        <v>648</v>
      </c>
      <c r="V7" s="202">
        <v>2</v>
      </c>
    </row>
    <row r="8" spans="1:22" s="202" customFormat="1" ht="21.75" customHeight="1">
      <c r="A8" s="555">
        <v>6</v>
      </c>
      <c r="B8" s="556" t="s">
        <v>327</v>
      </c>
      <c r="C8" s="557" t="s">
        <v>658</v>
      </c>
      <c r="D8" s="558"/>
      <c r="E8" s="559" t="s">
        <v>659</v>
      </c>
      <c r="F8" s="561"/>
      <c r="G8" s="561">
        <v>32295</v>
      </c>
      <c r="H8" s="562"/>
      <c r="I8" s="557"/>
      <c r="J8" s="566">
        <v>632</v>
      </c>
      <c r="K8" s="567">
        <v>0</v>
      </c>
      <c r="L8" s="562">
        <v>325</v>
      </c>
      <c r="M8" s="562">
        <v>1</v>
      </c>
      <c r="N8" s="568" t="s">
        <v>660</v>
      </c>
      <c r="O8" s="569">
        <v>3</v>
      </c>
      <c r="P8" s="569">
        <v>6</v>
      </c>
      <c r="Q8" s="569">
        <v>3</v>
      </c>
      <c r="R8" s="569">
        <v>1</v>
      </c>
      <c r="S8" s="569">
        <v>1</v>
      </c>
      <c r="T8" s="569">
        <v>3</v>
      </c>
      <c r="U8" s="559" t="s">
        <v>648</v>
      </c>
      <c r="V8" s="202">
        <v>2</v>
      </c>
    </row>
    <row r="9" spans="1:22" s="202" customFormat="1" ht="21.75" customHeight="1">
      <c r="A9" s="555">
        <v>7</v>
      </c>
      <c r="B9" s="556" t="s">
        <v>327</v>
      </c>
      <c r="C9" s="557" t="s">
        <v>661</v>
      </c>
      <c r="D9" s="558"/>
      <c r="E9" s="559" t="s">
        <v>662</v>
      </c>
      <c r="F9" s="561"/>
      <c r="G9" s="561" t="s">
        <v>663</v>
      </c>
      <c r="H9" s="562"/>
      <c r="I9" s="557"/>
      <c r="J9" s="563">
        <v>650</v>
      </c>
      <c r="K9" s="564">
        <v>0</v>
      </c>
      <c r="L9" s="558">
        <v>800</v>
      </c>
      <c r="M9" s="558">
        <v>2</v>
      </c>
      <c r="N9" s="557" t="s">
        <v>643</v>
      </c>
      <c r="O9" s="565">
        <v>1</v>
      </c>
      <c r="P9" s="565">
        <v>6</v>
      </c>
      <c r="Q9" s="565">
        <v>1</v>
      </c>
      <c r="R9" s="565">
        <v>1</v>
      </c>
      <c r="S9" s="565">
        <v>1</v>
      </c>
      <c r="T9" s="565">
        <v>3</v>
      </c>
      <c r="U9" s="559" t="s">
        <v>648</v>
      </c>
      <c r="V9" s="202">
        <v>1</v>
      </c>
    </row>
    <row r="10" spans="1:22" s="202" customFormat="1" ht="21.75" customHeight="1">
      <c r="A10" s="555">
        <v>8</v>
      </c>
      <c r="B10" s="556" t="s">
        <v>327</v>
      </c>
      <c r="C10" s="557" t="s">
        <v>664</v>
      </c>
      <c r="D10" s="558"/>
      <c r="E10" s="559" t="s">
        <v>665</v>
      </c>
      <c r="F10" s="560"/>
      <c r="G10" s="561" t="s">
        <v>666</v>
      </c>
      <c r="H10" s="562"/>
      <c r="I10" s="557"/>
      <c r="J10" s="563">
        <v>400</v>
      </c>
      <c r="K10" s="564">
        <v>400</v>
      </c>
      <c r="L10" s="558">
        <v>200</v>
      </c>
      <c r="M10" s="558">
        <v>1</v>
      </c>
      <c r="N10" s="557" t="s">
        <v>660</v>
      </c>
      <c r="O10" s="565">
        <v>3</v>
      </c>
      <c r="P10" s="565">
        <v>6</v>
      </c>
      <c r="Q10" s="565">
        <v>3</v>
      </c>
      <c r="R10" s="565">
        <v>1</v>
      </c>
      <c r="S10" s="565">
        <v>1</v>
      </c>
      <c r="T10" s="565">
        <v>3</v>
      </c>
      <c r="U10" s="559" t="s">
        <v>667</v>
      </c>
      <c r="V10" s="202">
        <v>1</v>
      </c>
    </row>
    <row r="11" spans="1:22" s="202" customFormat="1" ht="21.75" customHeight="1">
      <c r="A11" s="555">
        <v>9</v>
      </c>
      <c r="B11" s="556" t="s">
        <v>327</v>
      </c>
      <c r="C11" s="557" t="s">
        <v>668</v>
      </c>
      <c r="D11" s="558"/>
      <c r="E11" s="559" t="s">
        <v>669</v>
      </c>
      <c r="F11" s="560"/>
      <c r="G11" s="561">
        <v>26207</v>
      </c>
      <c r="H11" s="562"/>
      <c r="I11" s="557"/>
      <c r="J11" s="566">
        <v>560</v>
      </c>
      <c r="K11" s="567">
        <v>500</v>
      </c>
      <c r="L11" s="562">
        <v>120</v>
      </c>
      <c r="M11" s="562">
        <v>1</v>
      </c>
      <c r="N11" s="568" t="s">
        <v>643</v>
      </c>
      <c r="O11" s="569">
        <v>1</v>
      </c>
      <c r="P11" s="569">
        <v>6</v>
      </c>
      <c r="Q11" s="569">
        <v>3</v>
      </c>
      <c r="R11" s="569">
        <v>1</v>
      </c>
      <c r="S11" s="569">
        <v>1</v>
      </c>
      <c r="T11" s="569">
        <v>3</v>
      </c>
      <c r="U11" s="559" t="s">
        <v>648</v>
      </c>
      <c r="V11" s="202">
        <v>1</v>
      </c>
    </row>
    <row r="12" spans="1:22" s="202" customFormat="1" ht="21.75" customHeight="1">
      <c r="A12" s="555">
        <v>10</v>
      </c>
      <c r="B12" s="556" t="s">
        <v>327</v>
      </c>
      <c r="C12" s="557" t="s">
        <v>670</v>
      </c>
      <c r="D12" s="558"/>
      <c r="E12" s="559" t="s">
        <v>669</v>
      </c>
      <c r="F12" s="560"/>
      <c r="G12" s="561">
        <v>33786</v>
      </c>
      <c r="H12" s="562"/>
      <c r="I12" s="557"/>
      <c r="J12" s="566">
        <v>165</v>
      </c>
      <c r="K12" s="567">
        <v>150</v>
      </c>
      <c r="L12" s="562">
        <v>35</v>
      </c>
      <c r="M12" s="562">
        <v>1</v>
      </c>
      <c r="N12" s="568" t="s">
        <v>643</v>
      </c>
      <c r="O12" s="569">
        <v>1</v>
      </c>
      <c r="P12" s="569">
        <v>6</v>
      </c>
      <c r="Q12" s="569">
        <v>3</v>
      </c>
      <c r="R12" s="569">
        <v>1</v>
      </c>
      <c r="S12" s="569">
        <v>1</v>
      </c>
      <c r="T12" s="569">
        <v>3</v>
      </c>
      <c r="U12" s="559" t="s">
        <v>648</v>
      </c>
      <c r="V12" s="202">
        <v>1</v>
      </c>
    </row>
    <row r="13" spans="1:22" s="202" customFormat="1" ht="21.75" customHeight="1">
      <c r="A13" s="555">
        <v>11</v>
      </c>
      <c r="B13" s="556" t="s">
        <v>327</v>
      </c>
      <c r="C13" s="557" t="s">
        <v>671</v>
      </c>
      <c r="D13" s="558"/>
      <c r="E13" s="559" t="s">
        <v>672</v>
      </c>
      <c r="F13" s="561"/>
      <c r="G13" s="561" t="s">
        <v>673</v>
      </c>
      <c r="H13" s="562"/>
      <c r="I13" s="557"/>
      <c r="J13" s="566">
        <v>300</v>
      </c>
      <c r="K13" s="567">
        <v>0</v>
      </c>
      <c r="L13" s="562">
        <v>1584</v>
      </c>
      <c r="M13" s="562">
        <v>1</v>
      </c>
      <c r="N13" s="568" t="s">
        <v>643</v>
      </c>
      <c r="O13" s="569">
        <v>3</v>
      </c>
      <c r="P13" s="569" t="s">
        <v>674</v>
      </c>
      <c r="Q13" s="569">
        <v>3</v>
      </c>
      <c r="R13" s="569">
        <v>1</v>
      </c>
      <c r="S13" s="569">
        <v>1</v>
      </c>
      <c r="T13" s="569">
        <v>3</v>
      </c>
      <c r="U13" s="559" t="s">
        <v>648</v>
      </c>
      <c r="V13" s="202">
        <v>1</v>
      </c>
    </row>
    <row r="14" spans="1:22" s="202" customFormat="1" ht="21.75" customHeight="1">
      <c r="A14" s="555">
        <v>12</v>
      </c>
      <c r="B14" s="556" t="s">
        <v>327</v>
      </c>
      <c r="C14" s="557" t="s">
        <v>675</v>
      </c>
      <c r="D14" s="558"/>
      <c r="E14" s="559" t="s">
        <v>676</v>
      </c>
      <c r="F14" s="560"/>
      <c r="G14" s="561">
        <v>37174</v>
      </c>
      <c r="H14" s="562"/>
      <c r="I14" s="557"/>
      <c r="J14" s="566">
        <v>602</v>
      </c>
      <c r="K14" s="567">
        <v>0</v>
      </c>
      <c r="L14" s="562">
        <v>1152</v>
      </c>
      <c r="M14" s="562">
        <v>3</v>
      </c>
      <c r="N14" s="568" t="s">
        <v>660</v>
      </c>
      <c r="O14" s="569">
        <v>3</v>
      </c>
      <c r="P14" s="569">
        <v>6</v>
      </c>
      <c r="Q14" s="569">
        <v>3</v>
      </c>
      <c r="R14" s="569">
        <v>1</v>
      </c>
      <c r="S14" s="569">
        <v>1</v>
      </c>
      <c r="T14" s="569">
        <v>3</v>
      </c>
      <c r="U14" s="559" t="s">
        <v>648</v>
      </c>
      <c r="V14" s="202">
        <v>2</v>
      </c>
    </row>
    <row r="15" spans="1:22" s="202" customFormat="1" ht="21.75" customHeight="1">
      <c r="A15" s="555">
        <v>13</v>
      </c>
      <c r="B15" s="556" t="s">
        <v>327</v>
      </c>
      <c r="C15" s="557" t="s">
        <v>677</v>
      </c>
      <c r="D15" s="558"/>
      <c r="E15" s="559" t="s">
        <v>678</v>
      </c>
      <c r="F15" s="560">
        <v>39539</v>
      </c>
      <c r="G15" s="561">
        <v>29160</v>
      </c>
      <c r="H15" s="562"/>
      <c r="I15" s="557"/>
      <c r="J15" s="563">
        <v>480</v>
      </c>
      <c r="K15" s="564">
        <v>500</v>
      </c>
      <c r="L15" s="571">
        <v>200</v>
      </c>
      <c r="M15" s="558">
        <v>2</v>
      </c>
      <c r="N15" s="557" t="s">
        <v>643</v>
      </c>
      <c r="O15" s="565">
        <v>1</v>
      </c>
      <c r="P15" s="565">
        <v>4</v>
      </c>
      <c r="Q15" s="565">
        <v>3</v>
      </c>
      <c r="R15" s="565">
        <v>1</v>
      </c>
      <c r="S15" s="565">
        <v>1</v>
      </c>
      <c r="T15" s="565">
        <v>3</v>
      </c>
      <c r="U15" s="559" t="s">
        <v>648</v>
      </c>
      <c r="V15" s="202">
        <v>2</v>
      </c>
    </row>
    <row r="16" spans="1:22" s="202" customFormat="1" ht="21.75" customHeight="1">
      <c r="A16" s="555">
        <v>14</v>
      </c>
      <c r="B16" s="556" t="s">
        <v>327</v>
      </c>
      <c r="C16" s="557" t="s">
        <v>679</v>
      </c>
      <c r="D16" s="558"/>
      <c r="E16" s="559" t="s">
        <v>680</v>
      </c>
      <c r="F16" s="561"/>
      <c r="G16" s="561">
        <v>36373</v>
      </c>
      <c r="H16" s="562"/>
      <c r="I16" s="557"/>
      <c r="J16" s="566">
        <v>250</v>
      </c>
      <c r="K16" s="567">
        <v>0</v>
      </c>
      <c r="L16" s="562">
        <v>70</v>
      </c>
      <c r="M16" s="562">
        <v>1</v>
      </c>
      <c r="N16" s="568" t="s">
        <v>643</v>
      </c>
      <c r="O16" s="569">
        <v>1</v>
      </c>
      <c r="P16" s="569">
        <v>6</v>
      </c>
      <c r="Q16" s="569">
        <v>1</v>
      </c>
      <c r="R16" s="569">
        <v>1</v>
      </c>
      <c r="S16" s="569">
        <v>1</v>
      </c>
      <c r="T16" s="569">
        <v>3</v>
      </c>
      <c r="U16" s="559" t="s">
        <v>648</v>
      </c>
      <c r="V16" s="202">
        <v>1</v>
      </c>
    </row>
    <row r="17" spans="1:22" s="202" customFormat="1" ht="21.75" customHeight="1">
      <c r="A17" s="555">
        <v>15</v>
      </c>
      <c r="B17" s="556" t="s">
        <v>327</v>
      </c>
      <c r="C17" s="557" t="s">
        <v>681</v>
      </c>
      <c r="D17" s="558"/>
      <c r="E17" s="559" t="s">
        <v>682</v>
      </c>
      <c r="F17" s="560"/>
      <c r="G17" s="561">
        <v>31686</v>
      </c>
      <c r="H17" s="562"/>
      <c r="I17" s="557"/>
      <c r="J17" s="566">
        <v>250</v>
      </c>
      <c r="K17" s="567">
        <v>0</v>
      </c>
      <c r="L17" s="562">
        <v>70</v>
      </c>
      <c r="M17" s="562">
        <v>1</v>
      </c>
      <c r="N17" s="568" t="s">
        <v>643</v>
      </c>
      <c r="O17" s="569">
        <v>1</v>
      </c>
      <c r="P17" s="569">
        <v>6</v>
      </c>
      <c r="Q17" s="569">
        <v>1</v>
      </c>
      <c r="R17" s="569">
        <v>1</v>
      </c>
      <c r="S17" s="569">
        <v>1</v>
      </c>
      <c r="T17" s="569">
        <v>3</v>
      </c>
      <c r="U17" s="559" t="s">
        <v>648</v>
      </c>
      <c r="V17" s="202">
        <v>1</v>
      </c>
    </row>
    <row r="18" spans="1:22" s="202" customFormat="1" ht="21.75" customHeight="1">
      <c r="A18" s="555">
        <v>16</v>
      </c>
      <c r="B18" s="556" t="s">
        <v>327</v>
      </c>
      <c r="C18" s="557" t="s">
        <v>683</v>
      </c>
      <c r="D18" s="558"/>
      <c r="E18" s="559" t="s">
        <v>684</v>
      </c>
      <c r="F18" s="560"/>
      <c r="G18" s="561" t="s">
        <v>685</v>
      </c>
      <c r="H18" s="562"/>
      <c r="I18" s="557"/>
      <c r="J18" s="566">
        <v>250</v>
      </c>
      <c r="K18" s="567">
        <v>250</v>
      </c>
      <c r="L18" s="562">
        <v>70</v>
      </c>
      <c r="M18" s="562">
        <v>1</v>
      </c>
      <c r="N18" s="568" t="s">
        <v>660</v>
      </c>
      <c r="O18" s="569">
        <v>3</v>
      </c>
      <c r="P18" s="569">
        <v>6</v>
      </c>
      <c r="Q18" s="569">
        <v>3</v>
      </c>
      <c r="R18" s="569">
        <v>1</v>
      </c>
      <c r="S18" s="569">
        <v>1</v>
      </c>
      <c r="T18" s="569">
        <v>3</v>
      </c>
      <c r="U18" s="559" t="s">
        <v>667</v>
      </c>
      <c r="V18" s="202">
        <v>1</v>
      </c>
    </row>
    <row r="19" spans="1:22" s="202" customFormat="1" ht="21.75" customHeight="1">
      <c r="A19" s="555">
        <v>17</v>
      </c>
      <c r="B19" s="556" t="s">
        <v>327</v>
      </c>
      <c r="C19" s="557" t="s">
        <v>686</v>
      </c>
      <c r="D19" s="558"/>
      <c r="E19" s="559" t="s">
        <v>687</v>
      </c>
      <c r="F19" s="561">
        <v>38306</v>
      </c>
      <c r="G19" s="561">
        <v>38108</v>
      </c>
      <c r="H19" s="562"/>
      <c r="I19" s="557"/>
      <c r="J19" s="563">
        <v>180</v>
      </c>
      <c r="K19" s="564">
        <v>0</v>
      </c>
      <c r="L19" s="558">
        <v>300</v>
      </c>
      <c r="M19" s="558">
        <v>1</v>
      </c>
      <c r="N19" s="557" t="s">
        <v>643</v>
      </c>
      <c r="O19" s="565">
        <v>1</v>
      </c>
      <c r="P19" s="565">
        <v>9</v>
      </c>
      <c r="Q19" s="565">
        <v>1</v>
      </c>
      <c r="R19" s="565">
        <v>1</v>
      </c>
      <c r="S19" s="565">
        <v>1</v>
      </c>
      <c r="T19" s="565">
        <v>3</v>
      </c>
      <c r="U19" s="559" t="s">
        <v>648</v>
      </c>
      <c r="V19" s="202">
        <v>2</v>
      </c>
    </row>
    <row r="20" spans="1:22" s="202" customFormat="1" ht="21.75" customHeight="1">
      <c r="A20" s="555">
        <v>18</v>
      </c>
      <c r="B20" s="556" t="s">
        <v>327</v>
      </c>
      <c r="C20" s="557" t="s">
        <v>688</v>
      </c>
      <c r="D20" s="558"/>
      <c r="E20" s="559" t="s">
        <v>689</v>
      </c>
      <c r="F20" s="560">
        <v>38414</v>
      </c>
      <c r="G20" s="561">
        <v>38442</v>
      </c>
      <c r="H20" s="562"/>
      <c r="I20" s="557"/>
      <c r="J20" s="566">
        <v>645</v>
      </c>
      <c r="K20" s="567">
        <v>0</v>
      </c>
      <c r="L20" s="562">
        <v>451</v>
      </c>
      <c r="M20" s="562">
        <v>7</v>
      </c>
      <c r="N20" s="568" t="s">
        <v>660</v>
      </c>
      <c r="O20" s="569">
        <v>3</v>
      </c>
      <c r="P20" s="569">
        <v>8</v>
      </c>
      <c r="Q20" s="569">
        <v>1</v>
      </c>
      <c r="R20" s="569">
        <v>1</v>
      </c>
      <c r="S20" s="569">
        <v>1</v>
      </c>
      <c r="T20" s="569">
        <v>3</v>
      </c>
      <c r="U20" s="559" t="s">
        <v>690</v>
      </c>
      <c r="V20" s="202">
        <v>1</v>
      </c>
    </row>
    <row r="21" spans="1:22" s="202" customFormat="1" ht="21.75" customHeight="1">
      <c r="A21" s="555">
        <v>19</v>
      </c>
      <c r="B21" s="556" t="s">
        <v>327</v>
      </c>
      <c r="C21" s="557" t="s">
        <v>691</v>
      </c>
      <c r="D21" s="558"/>
      <c r="E21" s="559" t="s">
        <v>692</v>
      </c>
      <c r="F21" s="561"/>
      <c r="G21" s="561">
        <v>33317</v>
      </c>
      <c r="H21" s="562"/>
      <c r="I21" s="557"/>
      <c r="J21" s="566">
        <v>1200</v>
      </c>
      <c r="K21" s="567">
        <v>0</v>
      </c>
      <c r="L21" s="562">
        <v>100</v>
      </c>
      <c r="M21" s="562">
        <v>5</v>
      </c>
      <c r="N21" s="568" t="s">
        <v>643</v>
      </c>
      <c r="O21" s="569">
        <v>3</v>
      </c>
      <c r="P21" s="569">
        <v>3</v>
      </c>
      <c r="Q21" s="569">
        <v>1</v>
      </c>
      <c r="R21" s="569">
        <v>1</v>
      </c>
      <c r="S21" s="569">
        <v>1</v>
      </c>
      <c r="T21" s="569">
        <v>3</v>
      </c>
      <c r="U21" s="559" t="s">
        <v>648</v>
      </c>
      <c r="V21" s="202">
        <v>1</v>
      </c>
    </row>
    <row r="22" spans="1:22" s="202" customFormat="1" ht="21.75" customHeight="1">
      <c r="A22" s="555">
        <v>20</v>
      </c>
      <c r="B22" s="556" t="s">
        <v>327</v>
      </c>
      <c r="C22" s="557" t="s">
        <v>693</v>
      </c>
      <c r="D22" s="558"/>
      <c r="E22" s="559" t="s">
        <v>694</v>
      </c>
      <c r="F22" s="560"/>
      <c r="G22" s="561" t="s">
        <v>695</v>
      </c>
      <c r="H22" s="562"/>
      <c r="I22" s="557"/>
      <c r="J22" s="563">
        <v>480</v>
      </c>
      <c r="K22" s="564">
        <v>0</v>
      </c>
      <c r="L22" s="558">
        <v>190</v>
      </c>
      <c r="M22" s="558">
        <v>5</v>
      </c>
      <c r="N22" s="557" t="s">
        <v>660</v>
      </c>
      <c r="O22" s="565">
        <v>3</v>
      </c>
      <c r="P22" s="565">
        <v>6</v>
      </c>
      <c r="Q22" s="565">
        <v>3</v>
      </c>
      <c r="R22" s="565">
        <v>1</v>
      </c>
      <c r="S22" s="565">
        <v>1</v>
      </c>
      <c r="T22" s="565">
        <v>3</v>
      </c>
      <c r="U22" s="559" t="s">
        <v>696</v>
      </c>
      <c r="V22" s="202">
        <v>2</v>
      </c>
    </row>
    <row r="23" spans="1:22" s="202" customFormat="1" ht="21.75" customHeight="1">
      <c r="A23" s="555">
        <v>21</v>
      </c>
      <c r="B23" s="556" t="s">
        <v>327</v>
      </c>
      <c r="C23" s="557" t="s">
        <v>697</v>
      </c>
      <c r="D23" s="558"/>
      <c r="E23" s="559" t="s">
        <v>698</v>
      </c>
      <c r="F23" s="560">
        <v>38489</v>
      </c>
      <c r="G23" s="561">
        <v>38473</v>
      </c>
      <c r="H23" s="562"/>
      <c r="I23" s="557"/>
      <c r="J23" s="566">
        <v>650</v>
      </c>
      <c r="K23" s="567">
        <v>0</v>
      </c>
      <c r="L23" s="562">
        <v>230</v>
      </c>
      <c r="M23" s="562">
        <v>1</v>
      </c>
      <c r="N23" s="568" t="s">
        <v>660</v>
      </c>
      <c r="O23" s="569">
        <v>3</v>
      </c>
      <c r="P23" s="569">
        <v>6</v>
      </c>
      <c r="Q23" s="569">
        <v>1</v>
      </c>
      <c r="R23" s="569">
        <v>1</v>
      </c>
      <c r="S23" s="569">
        <v>1</v>
      </c>
      <c r="T23" s="569">
        <v>3</v>
      </c>
      <c r="U23" s="559" t="s">
        <v>696</v>
      </c>
      <c r="V23" s="202">
        <v>2</v>
      </c>
    </row>
    <row r="24" spans="1:22" s="202" customFormat="1" ht="21.75" customHeight="1">
      <c r="A24" s="555">
        <v>22</v>
      </c>
      <c r="B24" s="556" t="s">
        <v>327</v>
      </c>
      <c r="C24" s="557" t="s">
        <v>699</v>
      </c>
      <c r="D24" s="558"/>
      <c r="E24" s="559" t="s">
        <v>700</v>
      </c>
      <c r="F24" s="560">
        <v>38519</v>
      </c>
      <c r="G24" s="561">
        <v>38522</v>
      </c>
      <c r="H24" s="562"/>
      <c r="I24" s="557"/>
      <c r="J24" s="566">
        <v>235</v>
      </c>
      <c r="K24" s="567">
        <v>0</v>
      </c>
      <c r="L24" s="562">
        <v>120</v>
      </c>
      <c r="M24" s="562">
        <v>1</v>
      </c>
      <c r="N24" s="568" t="s">
        <v>643</v>
      </c>
      <c r="O24" s="569">
        <v>1</v>
      </c>
      <c r="P24" s="569">
        <v>2</v>
      </c>
      <c r="Q24" s="569">
        <v>3</v>
      </c>
      <c r="R24" s="569">
        <v>1</v>
      </c>
      <c r="S24" s="569">
        <v>1</v>
      </c>
      <c r="T24" s="569">
        <v>3</v>
      </c>
      <c r="U24" s="559" t="s">
        <v>648</v>
      </c>
      <c r="V24" s="202">
        <v>2</v>
      </c>
    </row>
    <row r="25" spans="1:22" s="202" customFormat="1" ht="21.75" customHeight="1">
      <c r="A25" s="555">
        <v>23</v>
      </c>
      <c r="B25" s="556" t="s">
        <v>327</v>
      </c>
      <c r="C25" s="557" t="s">
        <v>701</v>
      </c>
      <c r="D25" s="558"/>
      <c r="E25" s="559" t="s">
        <v>898</v>
      </c>
      <c r="F25" s="560">
        <v>38622</v>
      </c>
      <c r="G25" s="561">
        <v>38617</v>
      </c>
      <c r="H25" s="562"/>
      <c r="I25" s="557"/>
      <c r="J25" s="566">
        <v>776</v>
      </c>
      <c r="K25" s="567">
        <v>110</v>
      </c>
      <c r="L25" s="562">
        <v>252</v>
      </c>
      <c r="M25" s="562">
        <v>3</v>
      </c>
      <c r="N25" s="568" t="s">
        <v>660</v>
      </c>
      <c r="O25" s="569">
        <v>3</v>
      </c>
      <c r="P25" s="569">
        <v>8</v>
      </c>
      <c r="Q25" s="569">
        <v>3</v>
      </c>
      <c r="R25" s="569">
        <v>1</v>
      </c>
      <c r="S25" s="569">
        <v>1</v>
      </c>
      <c r="T25" s="569">
        <v>3</v>
      </c>
      <c r="U25" s="559" t="s">
        <v>648</v>
      </c>
      <c r="V25" s="202">
        <v>1</v>
      </c>
    </row>
    <row r="26" spans="1:22" s="202" customFormat="1" ht="21.75" customHeight="1">
      <c r="A26" s="555">
        <v>24</v>
      </c>
      <c r="B26" s="556" t="s">
        <v>327</v>
      </c>
      <c r="C26" s="557" t="s">
        <v>702</v>
      </c>
      <c r="D26" s="558"/>
      <c r="E26" s="559" t="s">
        <v>703</v>
      </c>
      <c r="F26" s="560">
        <v>38761</v>
      </c>
      <c r="G26" s="561">
        <v>38803</v>
      </c>
      <c r="H26" s="562"/>
      <c r="I26" s="557"/>
      <c r="J26" s="566">
        <v>6302</v>
      </c>
      <c r="K26" s="567">
        <v>0</v>
      </c>
      <c r="L26" s="562">
        <v>156</v>
      </c>
      <c r="M26" s="562">
        <v>1</v>
      </c>
      <c r="N26" s="568" t="s">
        <v>643</v>
      </c>
      <c r="O26" s="569">
        <v>1</v>
      </c>
      <c r="P26" s="569">
        <v>8</v>
      </c>
      <c r="Q26" s="569">
        <v>1</v>
      </c>
      <c r="R26" s="569">
        <v>1</v>
      </c>
      <c r="S26" s="569">
        <v>1</v>
      </c>
      <c r="T26" s="569">
        <v>3</v>
      </c>
      <c r="U26" s="559" t="s">
        <v>704</v>
      </c>
      <c r="V26" s="202">
        <v>2</v>
      </c>
    </row>
    <row r="27" spans="1:22" s="202" customFormat="1" ht="21.75" customHeight="1">
      <c r="A27" s="555">
        <v>25</v>
      </c>
      <c r="B27" s="556" t="s">
        <v>327</v>
      </c>
      <c r="C27" s="557" t="s">
        <v>705</v>
      </c>
      <c r="D27" s="558"/>
      <c r="E27" s="559" t="s">
        <v>706</v>
      </c>
      <c r="F27" s="561"/>
      <c r="G27" s="561">
        <v>37347</v>
      </c>
      <c r="H27" s="562"/>
      <c r="I27" s="557"/>
      <c r="J27" s="566">
        <v>5258</v>
      </c>
      <c r="K27" s="567">
        <v>130</v>
      </c>
      <c r="L27" s="562">
        <v>2517</v>
      </c>
      <c r="M27" s="562">
        <v>9</v>
      </c>
      <c r="N27" s="568" t="s">
        <v>643</v>
      </c>
      <c r="O27" s="569">
        <v>3</v>
      </c>
      <c r="P27" s="569">
        <v>4</v>
      </c>
      <c r="Q27" s="569">
        <v>3</v>
      </c>
      <c r="R27" s="569">
        <v>1</v>
      </c>
      <c r="S27" s="569">
        <v>1</v>
      </c>
      <c r="T27" s="569">
        <v>3</v>
      </c>
      <c r="U27" s="559" t="s">
        <v>667</v>
      </c>
      <c r="V27" s="202">
        <v>1</v>
      </c>
    </row>
    <row r="28" spans="1:22" s="202" customFormat="1" ht="21.75" customHeight="1">
      <c r="A28" s="555">
        <v>26</v>
      </c>
      <c r="B28" s="556" t="s">
        <v>327</v>
      </c>
      <c r="C28" s="557" t="s">
        <v>707</v>
      </c>
      <c r="D28" s="558"/>
      <c r="E28" s="559" t="s">
        <v>708</v>
      </c>
      <c r="F28" s="560"/>
      <c r="G28" s="561">
        <v>33117</v>
      </c>
      <c r="H28" s="562"/>
      <c r="I28" s="557"/>
      <c r="J28" s="566">
        <v>2379</v>
      </c>
      <c r="K28" s="567">
        <v>0</v>
      </c>
      <c r="L28" s="562">
        <v>546</v>
      </c>
      <c r="M28" s="562">
        <v>2</v>
      </c>
      <c r="N28" s="568" t="s">
        <v>643</v>
      </c>
      <c r="O28" s="569">
        <v>3</v>
      </c>
      <c r="P28" s="569">
        <v>2</v>
      </c>
      <c r="Q28" s="569">
        <v>3</v>
      </c>
      <c r="R28" s="569">
        <v>1</v>
      </c>
      <c r="S28" s="569">
        <v>1</v>
      </c>
      <c r="T28" s="569">
        <v>3</v>
      </c>
      <c r="U28" s="559" t="s">
        <v>648</v>
      </c>
      <c r="V28" s="202">
        <v>2</v>
      </c>
    </row>
    <row r="29" spans="1:22" s="202" customFormat="1" ht="21.75" customHeight="1">
      <c r="A29" s="555">
        <v>27</v>
      </c>
      <c r="B29" s="556" t="s">
        <v>327</v>
      </c>
      <c r="C29" s="557" t="s">
        <v>709</v>
      </c>
      <c r="D29" s="558"/>
      <c r="E29" s="559" t="s">
        <v>710</v>
      </c>
      <c r="F29" s="560"/>
      <c r="G29" s="561">
        <v>33390</v>
      </c>
      <c r="H29" s="562"/>
      <c r="I29" s="557"/>
      <c r="J29" s="566">
        <v>450</v>
      </c>
      <c r="K29" s="567">
        <v>0</v>
      </c>
      <c r="L29" s="562">
        <v>864</v>
      </c>
      <c r="M29" s="562">
        <v>2</v>
      </c>
      <c r="N29" s="568" t="s">
        <v>643</v>
      </c>
      <c r="O29" s="569">
        <v>3</v>
      </c>
      <c r="P29" s="569">
        <v>4</v>
      </c>
      <c r="Q29" s="569">
        <v>1</v>
      </c>
      <c r="R29" s="569">
        <v>1</v>
      </c>
      <c r="S29" s="569">
        <v>1</v>
      </c>
      <c r="T29" s="569">
        <v>3</v>
      </c>
      <c r="U29" s="559" t="s">
        <v>711</v>
      </c>
      <c r="V29" s="202">
        <v>1</v>
      </c>
    </row>
    <row r="30" spans="1:22" s="202" customFormat="1" ht="21.75" customHeight="1">
      <c r="A30" s="555">
        <v>28</v>
      </c>
      <c r="B30" s="556" t="s">
        <v>327</v>
      </c>
      <c r="C30" s="557" t="s">
        <v>712</v>
      </c>
      <c r="D30" s="558"/>
      <c r="E30" s="559" t="s">
        <v>713</v>
      </c>
      <c r="F30" s="561">
        <v>38957</v>
      </c>
      <c r="G30" s="561">
        <v>38997</v>
      </c>
      <c r="H30" s="562"/>
      <c r="I30" s="557"/>
      <c r="J30" s="566">
        <v>294</v>
      </c>
      <c r="K30" s="567">
        <v>0</v>
      </c>
      <c r="L30" s="562">
        <v>40</v>
      </c>
      <c r="M30" s="562">
        <v>10</v>
      </c>
      <c r="N30" s="568" t="s">
        <v>643</v>
      </c>
      <c r="O30" s="569">
        <v>3</v>
      </c>
      <c r="P30" s="569">
        <v>2</v>
      </c>
      <c r="Q30" s="569">
        <v>3</v>
      </c>
      <c r="R30" s="569">
        <v>1</v>
      </c>
      <c r="S30" s="569">
        <v>1</v>
      </c>
      <c r="T30" s="569">
        <v>3</v>
      </c>
      <c r="U30" s="559" t="s">
        <v>711</v>
      </c>
      <c r="V30" s="202">
        <v>2</v>
      </c>
    </row>
    <row r="31" spans="1:22" s="202" customFormat="1" ht="21.75" customHeight="1">
      <c r="A31" s="555">
        <v>29</v>
      </c>
      <c r="B31" s="556" t="s">
        <v>327</v>
      </c>
      <c r="C31" s="557" t="s">
        <v>714</v>
      </c>
      <c r="D31" s="558"/>
      <c r="E31" s="559" t="s">
        <v>715</v>
      </c>
      <c r="F31" s="560">
        <v>38981</v>
      </c>
      <c r="G31" s="561">
        <v>38986</v>
      </c>
      <c r="H31" s="562"/>
      <c r="I31" s="557"/>
      <c r="J31" s="563">
        <v>200</v>
      </c>
      <c r="K31" s="572">
        <v>0</v>
      </c>
      <c r="L31" s="573">
        <v>40</v>
      </c>
      <c r="M31" s="573">
        <v>10</v>
      </c>
      <c r="N31" s="574" t="s">
        <v>643</v>
      </c>
      <c r="O31" s="575">
        <v>3</v>
      </c>
      <c r="P31" s="575">
        <v>2</v>
      </c>
      <c r="Q31" s="575">
        <v>3</v>
      </c>
      <c r="R31" s="575">
        <v>1</v>
      </c>
      <c r="S31" s="575">
        <v>1</v>
      </c>
      <c r="T31" s="575">
        <v>3</v>
      </c>
      <c r="U31" s="559" t="s">
        <v>711</v>
      </c>
      <c r="V31" s="202">
        <v>1</v>
      </c>
    </row>
    <row r="32" spans="1:22" s="202" customFormat="1" ht="21.75" customHeight="1">
      <c r="A32" s="555">
        <v>30</v>
      </c>
      <c r="B32" s="556" t="s">
        <v>327</v>
      </c>
      <c r="C32" s="557" t="s">
        <v>928</v>
      </c>
      <c r="D32" s="558"/>
      <c r="E32" s="559" t="s">
        <v>716</v>
      </c>
      <c r="F32" s="560"/>
      <c r="G32" s="561">
        <v>39172</v>
      </c>
      <c r="H32" s="562"/>
      <c r="I32" s="557"/>
      <c r="J32" s="566">
        <v>751</v>
      </c>
      <c r="K32" s="567">
        <v>751</v>
      </c>
      <c r="L32" s="562">
        <v>150</v>
      </c>
      <c r="M32" s="562">
        <v>1</v>
      </c>
      <c r="N32" s="568" t="s">
        <v>660</v>
      </c>
      <c r="O32" s="569">
        <v>3</v>
      </c>
      <c r="P32" s="569">
        <v>6</v>
      </c>
      <c r="Q32" s="569">
        <v>3</v>
      </c>
      <c r="R32" s="569">
        <v>1</v>
      </c>
      <c r="S32" s="569">
        <v>1</v>
      </c>
      <c r="T32" s="569">
        <v>3</v>
      </c>
      <c r="U32" s="559" t="s">
        <v>648</v>
      </c>
      <c r="V32" s="202">
        <v>2</v>
      </c>
    </row>
    <row r="33" spans="1:22" s="202" customFormat="1" ht="31.5">
      <c r="A33" s="555">
        <v>31</v>
      </c>
      <c r="B33" s="556" t="s">
        <v>327</v>
      </c>
      <c r="C33" s="557" t="s">
        <v>717</v>
      </c>
      <c r="D33" s="558"/>
      <c r="E33" s="559" t="s">
        <v>718</v>
      </c>
      <c r="F33" s="560">
        <v>39037</v>
      </c>
      <c r="G33" s="561">
        <v>39112</v>
      </c>
      <c r="H33" s="562"/>
      <c r="I33" s="557"/>
      <c r="J33" s="566">
        <v>24000</v>
      </c>
      <c r="K33" s="567">
        <v>0</v>
      </c>
      <c r="L33" s="562">
        <v>254</v>
      </c>
      <c r="M33" s="562">
        <v>1</v>
      </c>
      <c r="N33" s="568" t="s">
        <v>660</v>
      </c>
      <c r="O33" s="569">
        <v>3</v>
      </c>
      <c r="P33" s="569">
        <v>8</v>
      </c>
      <c r="Q33" s="569">
        <v>1</v>
      </c>
      <c r="R33" s="569">
        <v>1</v>
      </c>
      <c r="S33" s="569">
        <v>1</v>
      </c>
      <c r="T33" s="569">
        <v>3</v>
      </c>
      <c r="U33" s="568" t="s">
        <v>719</v>
      </c>
      <c r="V33" s="202">
        <v>2</v>
      </c>
    </row>
    <row r="34" spans="1:22" s="202" customFormat="1" ht="21">
      <c r="A34" s="555">
        <v>32</v>
      </c>
      <c r="B34" s="556" t="s">
        <v>327</v>
      </c>
      <c r="C34" s="557" t="s">
        <v>720</v>
      </c>
      <c r="D34" s="558"/>
      <c r="E34" s="559" t="s">
        <v>721</v>
      </c>
      <c r="F34" s="560">
        <v>39791</v>
      </c>
      <c r="G34" s="561">
        <v>39837</v>
      </c>
      <c r="H34" s="562"/>
      <c r="I34" s="557"/>
      <c r="J34" s="566">
        <v>6787</v>
      </c>
      <c r="K34" s="567">
        <v>0</v>
      </c>
      <c r="L34" s="562">
        <v>66</v>
      </c>
      <c r="M34" s="562">
        <v>1</v>
      </c>
      <c r="N34" s="568" t="s">
        <v>643</v>
      </c>
      <c r="O34" s="569">
        <v>3</v>
      </c>
      <c r="P34" s="569">
        <v>8</v>
      </c>
      <c r="Q34" s="569">
        <v>1</v>
      </c>
      <c r="R34" s="569">
        <v>1</v>
      </c>
      <c r="S34" s="569">
        <v>1</v>
      </c>
      <c r="T34" s="569">
        <v>3</v>
      </c>
      <c r="U34" s="568" t="s">
        <v>722</v>
      </c>
      <c r="V34" s="202">
        <v>2</v>
      </c>
    </row>
    <row r="35" spans="1:22" s="202" customFormat="1" ht="31.5">
      <c r="A35" s="555">
        <v>33</v>
      </c>
      <c r="B35" s="556" t="s">
        <v>327</v>
      </c>
      <c r="C35" s="557" t="s">
        <v>723</v>
      </c>
      <c r="D35" s="558"/>
      <c r="E35" s="559" t="s">
        <v>724</v>
      </c>
      <c r="F35" s="560">
        <v>40094</v>
      </c>
      <c r="G35" s="561">
        <v>40130</v>
      </c>
      <c r="H35" s="562"/>
      <c r="I35" s="557"/>
      <c r="J35" s="563">
        <v>3900</v>
      </c>
      <c r="K35" s="564">
        <v>0</v>
      </c>
      <c r="L35" s="558">
        <v>297</v>
      </c>
      <c r="M35" s="558">
        <v>1</v>
      </c>
      <c r="N35" s="557" t="s">
        <v>643</v>
      </c>
      <c r="O35" s="565">
        <v>3</v>
      </c>
      <c r="P35" s="565">
        <v>3.8</v>
      </c>
      <c r="Q35" s="565">
        <v>1</v>
      </c>
      <c r="R35" s="565">
        <v>1</v>
      </c>
      <c r="S35" s="565">
        <v>1</v>
      </c>
      <c r="T35" s="565">
        <v>3</v>
      </c>
      <c r="U35" s="568" t="s">
        <v>719</v>
      </c>
      <c r="V35" s="202">
        <v>2</v>
      </c>
    </row>
    <row r="36" spans="1:22" s="202" customFormat="1" ht="21">
      <c r="A36" s="555">
        <v>34</v>
      </c>
      <c r="B36" s="556" t="s">
        <v>327</v>
      </c>
      <c r="C36" s="557" t="s">
        <v>725</v>
      </c>
      <c r="D36" s="558"/>
      <c r="E36" s="559" t="s">
        <v>726</v>
      </c>
      <c r="F36" s="560">
        <v>40094</v>
      </c>
      <c r="G36" s="561">
        <v>40143</v>
      </c>
      <c r="H36" s="562"/>
      <c r="I36" s="557"/>
      <c r="J36" s="566">
        <v>1041</v>
      </c>
      <c r="K36" s="567">
        <v>0</v>
      </c>
      <c r="L36" s="562">
        <v>162</v>
      </c>
      <c r="M36" s="562">
        <v>1</v>
      </c>
      <c r="N36" s="568" t="s">
        <v>643</v>
      </c>
      <c r="O36" s="569">
        <v>3</v>
      </c>
      <c r="P36" s="569">
        <v>8</v>
      </c>
      <c r="Q36" s="569">
        <v>1</v>
      </c>
      <c r="R36" s="569">
        <v>1</v>
      </c>
      <c r="S36" s="569">
        <v>1</v>
      </c>
      <c r="T36" s="569">
        <v>3</v>
      </c>
      <c r="U36" s="568" t="s">
        <v>727</v>
      </c>
      <c r="V36" s="202">
        <v>2</v>
      </c>
    </row>
    <row r="37" spans="1:22" s="202" customFormat="1" ht="21.75" customHeight="1">
      <c r="A37" s="555">
        <v>35</v>
      </c>
      <c r="B37" s="556" t="s">
        <v>327</v>
      </c>
      <c r="C37" s="557" t="s">
        <v>728</v>
      </c>
      <c r="D37" s="558"/>
      <c r="E37" s="559" t="s">
        <v>729</v>
      </c>
      <c r="F37" s="561">
        <v>40396</v>
      </c>
      <c r="G37" s="561">
        <v>40428</v>
      </c>
      <c r="H37" s="562"/>
      <c r="I37" s="557"/>
      <c r="J37" s="563">
        <v>240</v>
      </c>
      <c r="K37" s="564">
        <v>240</v>
      </c>
      <c r="L37" s="558">
        <v>100</v>
      </c>
      <c r="M37" s="558">
        <v>1</v>
      </c>
      <c r="N37" s="557" t="s">
        <v>660</v>
      </c>
      <c r="O37" s="565">
        <v>3</v>
      </c>
      <c r="P37" s="565">
        <v>4</v>
      </c>
      <c r="Q37" s="565">
        <v>3</v>
      </c>
      <c r="R37" s="565">
        <v>1</v>
      </c>
      <c r="S37" s="565">
        <v>1</v>
      </c>
      <c r="T37" s="565">
        <v>3</v>
      </c>
      <c r="U37" s="568" t="s">
        <v>648</v>
      </c>
      <c r="V37" s="202">
        <v>1</v>
      </c>
    </row>
    <row r="38" spans="1:22" s="202" customFormat="1" ht="21">
      <c r="A38" s="555">
        <v>36</v>
      </c>
      <c r="B38" s="556" t="s">
        <v>327</v>
      </c>
      <c r="C38" s="557" t="s">
        <v>730</v>
      </c>
      <c r="D38" s="558"/>
      <c r="E38" s="559" t="s">
        <v>692</v>
      </c>
      <c r="F38" s="560"/>
      <c r="G38" s="561">
        <v>40513</v>
      </c>
      <c r="H38" s="562"/>
      <c r="I38" s="557"/>
      <c r="J38" s="563">
        <v>12512</v>
      </c>
      <c r="K38" s="564">
        <v>0</v>
      </c>
      <c r="L38" s="558">
        <v>180</v>
      </c>
      <c r="M38" s="558">
        <v>5</v>
      </c>
      <c r="N38" s="557" t="s">
        <v>643</v>
      </c>
      <c r="O38" s="565">
        <v>3</v>
      </c>
      <c r="P38" s="565">
        <v>8</v>
      </c>
      <c r="Q38" s="565">
        <v>1</v>
      </c>
      <c r="R38" s="565">
        <v>1</v>
      </c>
      <c r="S38" s="565">
        <v>1</v>
      </c>
      <c r="T38" s="565">
        <v>3</v>
      </c>
      <c r="U38" s="568" t="s">
        <v>727</v>
      </c>
      <c r="V38" s="202">
        <v>1</v>
      </c>
    </row>
    <row r="39" spans="1:22" s="202" customFormat="1" ht="21.75" customHeight="1">
      <c r="A39" s="555">
        <v>37</v>
      </c>
      <c r="B39" s="556" t="s">
        <v>327</v>
      </c>
      <c r="C39" s="557" t="s">
        <v>731</v>
      </c>
      <c r="D39" s="558"/>
      <c r="E39" s="559" t="s">
        <v>732</v>
      </c>
      <c r="F39" s="560">
        <v>41516</v>
      </c>
      <c r="G39" s="561">
        <v>40844</v>
      </c>
      <c r="H39" s="562"/>
      <c r="I39" s="557"/>
      <c r="J39" s="563">
        <v>140</v>
      </c>
      <c r="K39" s="564">
        <v>0</v>
      </c>
      <c r="L39" s="558">
        <v>500</v>
      </c>
      <c r="M39" s="558">
        <v>4</v>
      </c>
      <c r="N39" s="557" t="s">
        <v>643</v>
      </c>
      <c r="O39" s="565">
        <v>1</v>
      </c>
      <c r="P39" s="565">
        <v>2</v>
      </c>
      <c r="Q39" s="565">
        <v>3</v>
      </c>
      <c r="R39" s="565">
        <v>1</v>
      </c>
      <c r="S39" s="565">
        <v>1</v>
      </c>
      <c r="T39" s="565">
        <v>3</v>
      </c>
      <c r="U39" s="559" t="s">
        <v>667</v>
      </c>
      <c r="V39" s="202">
        <v>1</v>
      </c>
    </row>
    <row r="40" spans="1:22" s="202" customFormat="1" ht="21.75" customHeight="1">
      <c r="A40" s="555">
        <v>38</v>
      </c>
      <c r="B40" s="556" t="s">
        <v>327</v>
      </c>
      <c r="C40" s="557" t="s">
        <v>929</v>
      </c>
      <c r="D40" s="558"/>
      <c r="E40" s="559" t="s">
        <v>733</v>
      </c>
      <c r="F40" s="560">
        <v>41403</v>
      </c>
      <c r="G40" s="561">
        <v>41464</v>
      </c>
      <c r="H40" s="562"/>
      <c r="I40" s="557"/>
      <c r="J40" s="566">
        <v>1740</v>
      </c>
      <c r="K40" s="567">
        <v>50</v>
      </c>
      <c r="L40" s="562">
        <v>250</v>
      </c>
      <c r="M40" s="562">
        <v>2</v>
      </c>
      <c r="N40" s="568" t="s">
        <v>660</v>
      </c>
      <c r="O40" s="569">
        <v>3</v>
      </c>
      <c r="P40" s="569">
        <v>8</v>
      </c>
      <c r="Q40" s="569">
        <v>3</v>
      </c>
      <c r="R40" s="569">
        <v>1</v>
      </c>
      <c r="S40" s="569">
        <v>1</v>
      </c>
      <c r="T40" s="569">
        <v>3</v>
      </c>
      <c r="U40" s="559" t="s">
        <v>734</v>
      </c>
      <c r="V40" s="202">
        <v>1</v>
      </c>
    </row>
    <row r="41" spans="1:22" s="202" customFormat="1" ht="21.75" customHeight="1">
      <c r="A41" s="555">
        <v>39</v>
      </c>
      <c r="B41" s="556" t="s">
        <v>327</v>
      </c>
      <c r="C41" s="557" t="s">
        <v>735</v>
      </c>
      <c r="D41" s="558"/>
      <c r="E41" s="559" t="s">
        <v>736</v>
      </c>
      <c r="F41" s="560">
        <v>41724</v>
      </c>
      <c r="G41" s="561">
        <v>41724</v>
      </c>
      <c r="H41" s="562"/>
      <c r="I41" s="557"/>
      <c r="J41" s="566">
        <v>200</v>
      </c>
      <c r="K41" s="567">
        <v>0</v>
      </c>
      <c r="L41" s="562">
        <v>1008</v>
      </c>
      <c r="M41" s="562">
        <v>1</v>
      </c>
      <c r="N41" s="568" t="s">
        <v>643</v>
      </c>
      <c r="O41" s="569">
        <v>1</v>
      </c>
      <c r="P41" s="569">
        <v>6</v>
      </c>
      <c r="Q41" s="569">
        <v>3</v>
      </c>
      <c r="R41" s="569">
        <v>1</v>
      </c>
      <c r="S41" s="569">
        <v>1</v>
      </c>
      <c r="T41" s="569">
        <v>3</v>
      </c>
      <c r="U41" s="559" t="s">
        <v>667</v>
      </c>
      <c r="V41" s="202">
        <v>1</v>
      </c>
    </row>
    <row r="42" spans="1:22" s="202" customFormat="1" ht="21.75" customHeight="1">
      <c r="A42" s="555">
        <v>40</v>
      </c>
      <c r="B42" s="556" t="s">
        <v>327</v>
      </c>
      <c r="C42" s="557" t="s">
        <v>737</v>
      </c>
      <c r="D42" s="558"/>
      <c r="E42" s="576" t="s">
        <v>738</v>
      </c>
      <c r="F42" s="560">
        <v>41724</v>
      </c>
      <c r="G42" s="577">
        <v>41724</v>
      </c>
      <c r="H42" s="562"/>
      <c r="I42" s="557"/>
      <c r="J42" s="566">
        <v>456</v>
      </c>
      <c r="K42" s="567">
        <v>0</v>
      </c>
      <c r="L42" s="562">
        <v>1008</v>
      </c>
      <c r="M42" s="562">
        <v>1</v>
      </c>
      <c r="N42" s="568" t="s">
        <v>660</v>
      </c>
      <c r="O42" s="569">
        <v>1</v>
      </c>
      <c r="P42" s="569">
        <v>6</v>
      </c>
      <c r="Q42" s="569">
        <v>3</v>
      </c>
      <c r="R42" s="569">
        <v>1</v>
      </c>
      <c r="S42" s="569">
        <v>1</v>
      </c>
      <c r="T42" s="569">
        <v>3</v>
      </c>
      <c r="U42" s="559" t="s">
        <v>667</v>
      </c>
      <c r="V42" s="202">
        <v>1</v>
      </c>
    </row>
    <row r="43" spans="1:23" s="500" customFormat="1" ht="21.75" customHeight="1">
      <c r="A43" s="555">
        <v>41</v>
      </c>
      <c r="B43" s="556" t="s">
        <v>327</v>
      </c>
      <c r="C43" s="557" t="s">
        <v>899</v>
      </c>
      <c r="D43" s="558"/>
      <c r="E43" s="576" t="s">
        <v>739</v>
      </c>
      <c r="F43" s="560">
        <v>41554</v>
      </c>
      <c r="G43" s="577">
        <v>41751</v>
      </c>
      <c r="H43" s="562"/>
      <c r="I43" s="557"/>
      <c r="J43" s="566">
        <v>910</v>
      </c>
      <c r="K43" s="567">
        <v>146</v>
      </c>
      <c r="L43" s="562">
        <v>424</v>
      </c>
      <c r="M43" s="562">
        <v>3</v>
      </c>
      <c r="N43" s="568" t="s">
        <v>660</v>
      </c>
      <c r="O43" s="569">
        <v>3</v>
      </c>
      <c r="P43" s="569" t="s">
        <v>740</v>
      </c>
      <c r="Q43" s="569">
        <v>3</v>
      </c>
      <c r="R43" s="569">
        <v>1</v>
      </c>
      <c r="S43" s="569">
        <v>1</v>
      </c>
      <c r="T43" s="569">
        <v>3</v>
      </c>
      <c r="U43" s="559" t="s">
        <v>648</v>
      </c>
      <c r="V43" s="578">
        <v>1</v>
      </c>
      <c r="W43" s="578"/>
    </row>
    <row r="44" spans="1:22" s="500" customFormat="1" ht="31.5">
      <c r="A44" s="555">
        <v>42</v>
      </c>
      <c r="B44" s="556" t="s">
        <v>327</v>
      </c>
      <c r="C44" s="557" t="s">
        <v>900</v>
      </c>
      <c r="D44" s="558"/>
      <c r="E44" s="576" t="s">
        <v>741</v>
      </c>
      <c r="F44" s="560">
        <v>41941</v>
      </c>
      <c r="G44" s="577">
        <v>42024</v>
      </c>
      <c r="H44" s="562"/>
      <c r="I44" s="557"/>
      <c r="J44" s="566">
        <v>352</v>
      </c>
      <c r="K44" s="567">
        <v>352</v>
      </c>
      <c r="L44" s="562">
        <v>60</v>
      </c>
      <c r="M44" s="562">
        <v>5</v>
      </c>
      <c r="N44" s="568" t="s">
        <v>643</v>
      </c>
      <c r="O44" s="569">
        <v>1</v>
      </c>
      <c r="P44" s="569">
        <v>2.8</v>
      </c>
      <c r="Q44" s="569">
        <v>1</v>
      </c>
      <c r="R44" s="569">
        <v>1</v>
      </c>
      <c r="S44" s="569">
        <v>1</v>
      </c>
      <c r="T44" s="569">
        <v>3</v>
      </c>
      <c r="U44" s="568" t="s">
        <v>742</v>
      </c>
      <c r="V44" s="712">
        <v>2</v>
      </c>
    </row>
    <row r="45" spans="1:22" ht="21.75" customHeight="1">
      <c r="A45" s="555">
        <v>43</v>
      </c>
      <c r="B45" s="579" t="s">
        <v>327</v>
      </c>
      <c r="C45" s="580" t="s">
        <v>743</v>
      </c>
      <c r="D45" s="581"/>
      <c r="E45" s="582" t="s">
        <v>744</v>
      </c>
      <c r="F45" s="583">
        <v>41981</v>
      </c>
      <c r="G45" s="583">
        <v>42060</v>
      </c>
      <c r="H45" s="581"/>
      <c r="I45" s="557"/>
      <c r="J45" s="587">
        <v>74500</v>
      </c>
      <c r="K45" s="587">
        <v>0</v>
      </c>
      <c r="L45" s="581">
        <v>369</v>
      </c>
      <c r="M45" s="581">
        <v>3</v>
      </c>
      <c r="N45" s="580" t="s">
        <v>660</v>
      </c>
      <c r="O45" s="584">
        <v>3</v>
      </c>
      <c r="P45" s="584">
        <v>8</v>
      </c>
      <c r="Q45" s="584">
        <v>3</v>
      </c>
      <c r="R45" s="584">
        <v>1</v>
      </c>
      <c r="S45" s="584">
        <v>1</v>
      </c>
      <c r="T45" s="584">
        <v>3</v>
      </c>
      <c r="U45" s="559" t="s">
        <v>745</v>
      </c>
      <c r="V45" s="585">
        <v>1</v>
      </c>
    </row>
    <row r="46" spans="1:22" ht="21.75" customHeight="1">
      <c r="A46" s="555">
        <v>44</v>
      </c>
      <c r="B46" s="579" t="s">
        <v>327</v>
      </c>
      <c r="C46" s="580" t="s">
        <v>746</v>
      </c>
      <c r="D46" s="581"/>
      <c r="E46" s="582" t="s">
        <v>747</v>
      </c>
      <c r="F46" s="583">
        <v>42069</v>
      </c>
      <c r="G46" s="583">
        <v>36617</v>
      </c>
      <c r="H46" s="581"/>
      <c r="I46" s="557"/>
      <c r="J46" s="587">
        <v>6200</v>
      </c>
      <c r="K46" s="587">
        <v>0</v>
      </c>
      <c r="L46" s="581">
        <v>150</v>
      </c>
      <c r="M46" s="581">
        <v>3</v>
      </c>
      <c r="N46" s="580" t="s">
        <v>660</v>
      </c>
      <c r="O46" s="584">
        <v>3</v>
      </c>
      <c r="P46" s="584" t="s">
        <v>748</v>
      </c>
      <c r="Q46" s="584">
        <v>3</v>
      </c>
      <c r="R46" s="584">
        <v>1</v>
      </c>
      <c r="S46" s="584">
        <v>1</v>
      </c>
      <c r="T46" s="584">
        <v>3</v>
      </c>
      <c r="U46" s="582" t="s">
        <v>749</v>
      </c>
      <c r="V46" s="585">
        <v>1</v>
      </c>
    </row>
    <row r="47" spans="1:22" ht="21.75" customHeight="1">
      <c r="A47" s="555">
        <v>45</v>
      </c>
      <c r="B47" s="579" t="s">
        <v>327</v>
      </c>
      <c r="C47" s="580" t="s">
        <v>901</v>
      </c>
      <c r="D47" s="581"/>
      <c r="E47" s="582" t="s">
        <v>750</v>
      </c>
      <c r="F47" s="583">
        <v>42164</v>
      </c>
      <c r="G47" s="583">
        <v>42164</v>
      </c>
      <c r="H47" s="581"/>
      <c r="I47" s="557"/>
      <c r="J47" s="587">
        <v>257</v>
      </c>
      <c r="K47" s="587">
        <v>0</v>
      </c>
      <c r="L47" s="581">
        <v>345.6</v>
      </c>
      <c r="M47" s="581">
        <v>1</v>
      </c>
      <c r="N47" s="580" t="s">
        <v>643</v>
      </c>
      <c r="O47" s="584">
        <v>3</v>
      </c>
      <c r="P47" s="584">
        <v>6</v>
      </c>
      <c r="Q47" s="584">
        <v>1</v>
      </c>
      <c r="R47" s="584">
        <v>1</v>
      </c>
      <c r="S47" s="584">
        <v>1</v>
      </c>
      <c r="T47" s="584">
        <v>3</v>
      </c>
      <c r="U47" s="559" t="s">
        <v>648</v>
      </c>
      <c r="V47" s="585">
        <v>1</v>
      </c>
    </row>
    <row r="48" spans="1:22" ht="21.75" customHeight="1">
      <c r="A48" s="555">
        <v>46</v>
      </c>
      <c r="B48" s="579" t="s">
        <v>327</v>
      </c>
      <c r="C48" s="580" t="s">
        <v>902</v>
      </c>
      <c r="D48" s="581"/>
      <c r="E48" s="582" t="s">
        <v>716</v>
      </c>
      <c r="F48" s="583">
        <v>42188</v>
      </c>
      <c r="G48" s="583">
        <v>42192</v>
      </c>
      <c r="H48" s="581"/>
      <c r="I48" s="557"/>
      <c r="J48" s="587">
        <v>148</v>
      </c>
      <c r="K48" s="587">
        <v>117</v>
      </c>
      <c r="L48" s="581">
        <v>346</v>
      </c>
      <c r="M48" s="581">
        <v>4</v>
      </c>
      <c r="N48" s="580" t="s">
        <v>660</v>
      </c>
      <c r="O48" s="584">
        <v>3</v>
      </c>
      <c r="P48" s="584">
        <v>6</v>
      </c>
      <c r="Q48" s="584">
        <v>1</v>
      </c>
      <c r="R48" s="584">
        <v>1</v>
      </c>
      <c r="S48" s="584">
        <v>1</v>
      </c>
      <c r="T48" s="584">
        <v>3</v>
      </c>
      <c r="U48" s="559" t="s">
        <v>648</v>
      </c>
      <c r="V48" s="585">
        <v>2</v>
      </c>
    </row>
    <row r="49" spans="1:22" ht="21.75" customHeight="1">
      <c r="A49" s="555">
        <v>47</v>
      </c>
      <c r="B49" s="579" t="s">
        <v>327</v>
      </c>
      <c r="C49" s="580" t="s">
        <v>751</v>
      </c>
      <c r="D49" s="581"/>
      <c r="E49" s="582" t="s">
        <v>752</v>
      </c>
      <c r="F49" s="583">
        <v>42312</v>
      </c>
      <c r="G49" s="583">
        <v>34455</v>
      </c>
      <c r="H49" s="581"/>
      <c r="I49" s="557"/>
      <c r="J49" s="587">
        <v>8450</v>
      </c>
      <c r="K49" s="587">
        <v>0</v>
      </c>
      <c r="L49" s="581">
        <v>160</v>
      </c>
      <c r="M49" s="581">
        <v>4</v>
      </c>
      <c r="N49" s="580" t="s">
        <v>660</v>
      </c>
      <c r="O49" s="584">
        <v>3</v>
      </c>
      <c r="P49" s="584" t="s">
        <v>748</v>
      </c>
      <c r="Q49" s="584">
        <v>1</v>
      </c>
      <c r="R49" s="584">
        <v>1</v>
      </c>
      <c r="S49" s="584">
        <v>1</v>
      </c>
      <c r="T49" s="584">
        <v>3</v>
      </c>
      <c r="U49" s="582" t="s">
        <v>749</v>
      </c>
      <c r="V49" s="585">
        <v>1</v>
      </c>
    </row>
    <row r="50" spans="1:22" ht="42">
      <c r="A50" s="555">
        <v>48</v>
      </c>
      <c r="B50" s="579" t="s">
        <v>327</v>
      </c>
      <c r="C50" s="580" t="s">
        <v>903</v>
      </c>
      <c r="D50" s="581"/>
      <c r="E50" s="582" t="s">
        <v>753</v>
      </c>
      <c r="F50" s="583">
        <v>42705</v>
      </c>
      <c r="G50" s="583">
        <v>42804</v>
      </c>
      <c r="H50" s="581"/>
      <c r="I50" s="557"/>
      <c r="J50" s="587">
        <v>719</v>
      </c>
      <c r="K50" s="587">
        <v>5</v>
      </c>
      <c r="L50" s="581">
        <v>178</v>
      </c>
      <c r="M50" s="581">
        <v>5</v>
      </c>
      <c r="N50" s="580" t="s">
        <v>643</v>
      </c>
      <c r="O50" s="584">
        <v>3</v>
      </c>
      <c r="P50" s="584">
        <v>8</v>
      </c>
      <c r="Q50" s="584">
        <v>3</v>
      </c>
      <c r="R50" s="584">
        <v>1</v>
      </c>
      <c r="S50" s="584">
        <v>1</v>
      </c>
      <c r="T50" s="584">
        <v>3</v>
      </c>
      <c r="U50" s="586" t="s">
        <v>754</v>
      </c>
      <c r="V50" s="585">
        <v>2</v>
      </c>
    </row>
    <row r="51" spans="1:22" ht="21.75" customHeight="1">
      <c r="A51" s="555">
        <v>49</v>
      </c>
      <c r="B51" s="579" t="s">
        <v>327</v>
      </c>
      <c r="C51" s="580" t="s">
        <v>755</v>
      </c>
      <c r="D51" s="581"/>
      <c r="E51" s="582" t="s">
        <v>756</v>
      </c>
      <c r="F51" s="583">
        <v>42740</v>
      </c>
      <c r="G51" s="583">
        <v>26755</v>
      </c>
      <c r="H51" s="581"/>
      <c r="I51" s="557"/>
      <c r="J51" s="587">
        <v>400</v>
      </c>
      <c r="K51" s="587">
        <v>0</v>
      </c>
      <c r="L51" s="581">
        <v>115</v>
      </c>
      <c r="M51" s="581">
        <v>1</v>
      </c>
      <c r="N51" s="580" t="s">
        <v>643</v>
      </c>
      <c r="O51" s="584">
        <v>1</v>
      </c>
      <c r="P51" s="584">
        <v>9</v>
      </c>
      <c r="Q51" s="584">
        <v>1</v>
      </c>
      <c r="R51" s="584">
        <v>1</v>
      </c>
      <c r="S51" s="584">
        <v>1</v>
      </c>
      <c r="T51" s="584">
        <v>3</v>
      </c>
      <c r="U51" s="586" t="s">
        <v>648</v>
      </c>
      <c r="V51" s="585">
        <v>2</v>
      </c>
    </row>
    <row r="52" spans="1:22" ht="21">
      <c r="A52" s="555">
        <v>50</v>
      </c>
      <c r="B52" s="579" t="s">
        <v>327</v>
      </c>
      <c r="C52" s="580" t="s">
        <v>904</v>
      </c>
      <c r="D52" s="581"/>
      <c r="E52" s="582" t="s">
        <v>757</v>
      </c>
      <c r="F52" s="583">
        <v>42872</v>
      </c>
      <c r="G52" s="583">
        <v>42928</v>
      </c>
      <c r="H52" s="581"/>
      <c r="I52" s="557"/>
      <c r="J52" s="587">
        <v>360</v>
      </c>
      <c r="K52" s="587">
        <v>0</v>
      </c>
      <c r="L52" s="581">
        <v>150</v>
      </c>
      <c r="M52" s="581">
        <v>1</v>
      </c>
      <c r="N52" s="580" t="s">
        <v>643</v>
      </c>
      <c r="O52" s="584">
        <v>3</v>
      </c>
      <c r="P52" s="584" t="s">
        <v>740</v>
      </c>
      <c r="Q52" s="584">
        <v>3</v>
      </c>
      <c r="R52" s="584">
        <v>1</v>
      </c>
      <c r="S52" s="584">
        <v>1</v>
      </c>
      <c r="T52" s="584">
        <v>3</v>
      </c>
      <c r="U52" s="586" t="s">
        <v>758</v>
      </c>
      <c r="V52" s="585">
        <v>2</v>
      </c>
    </row>
    <row r="53" spans="1:22" ht="21.75" customHeight="1">
      <c r="A53" s="555">
        <v>51</v>
      </c>
      <c r="B53" s="579" t="s">
        <v>327</v>
      </c>
      <c r="C53" s="580" t="s">
        <v>905</v>
      </c>
      <c r="D53" s="581"/>
      <c r="E53" s="582" t="s">
        <v>759</v>
      </c>
      <c r="F53" s="583"/>
      <c r="G53" s="583">
        <v>31382</v>
      </c>
      <c r="H53" s="581"/>
      <c r="I53" s="557"/>
      <c r="J53" s="587">
        <v>630</v>
      </c>
      <c r="K53" s="587">
        <v>651</v>
      </c>
      <c r="L53" s="581">
        <v>159</v>
      </c>
      <c r="M53" s="581">
        <v>1</v>
      </c>
      <c r="N53" s="580" t="s">
        <v>643</v>
      </c>
      <c r="O53" s="584">
        <v>3</v>
      </c>
      <c r="P53" s="584">
        <v>6</v>
      </c>
      <c r="Q53" s="584">
        <v>3</v>
      </c>
      <c r="R53" s="584">
        <v>1</v>
      </c>
      <c r="S53" s="584">
        <v>1</v>
      </c>
      <c r="T53" s="584">
        <v>3</v>
      </c>
      <c r="U53" s="582" t="s">
        <v>760</v>
      </c>
      <c r="V53" s="585">
        <v>2</v>
      </c>
    </row>
    <row r="54" spans="1:21" ht="21.75" customHeight="1">
      <c r="A54" s="555">
        <v>52</v>
      </c>
      <c r="B54" s="579" t="s">
        <v>327</v>
      </c>
      <c r="C54" s="588" t="s">
        <v>761</v>
      </c>
      <c r="D54" s="581"/>
      <c r="E54" s="582" t="s">
        <v>762</v>
      </c>
      <c r="F54" s="583">
        <v>43007</v>
      </c>
      <c r="G54" s="583">
        <v>43191</v>
      </c>
      <c r="H54" s="581"/>
      <c r="I54" s="557"/>
      <c r="J54" s="587">
        <v>25</v>
      </c>
      <c r="K54" s="587">
        <v>0</v>
      </c>
      <c r="L54" s="581">
        <v>70</v>
      </c>
      <c r="M54" s="581">
        <v>25</v>
      </c>
      <c r="N54" s="580" t="s">
        <v>643</v>
      </c>
      <c r="O54" s="584">
        <v>3</v>
      </c>
      <c r="P54" s="584">
        <v>2</v>
      </c>
      <c r="Q54" s="584">
        <v>3</v>
      </c>
      <c r="R54" s="584">
        <v>1</v>
      </c>
      <c r="S54" s="584">
        <v>1</v>
      </c>
      <c r="T54" s="584">
        <v>3</v>
      </c>
      <c r="U54" s="582" t="s">
        <v>745</v>
      </c>
    </row>
    <row r="55" spans="1:21" ht="21.75" customHeight="1">
      <c r="A55" s="555">
        <v>53</v>
      </c>
      <c r="B55" s="579" t="s">
        <v>327</v>
      </c>
      <c r="C55" s="589" t="s">
        <v>763</v>
      </c>
      <c r="D55" s="581"/>
      <c r="E55" s="582" t="s">
        <v>764</v>
      </c>
      <c r="F55" s="583"/>
      <c r="G55" s="583">
        <v>34881</v>
      </c>
      <c r="H55" s="581"/>
      <c r="I55" s="557"/>
      <c r="J55" s="587">
        <v>190</v>
      </c>
      <c r="K55" s="587">
        <v>0</v>
      </c>
      <c r="L55" s="581">
        <v>48</v>
      </c>
      <c r="M55" s="581">
        <v>3</v>
      </c>
      <c r="N55" s="580" t="s">
        <v>765</v>
      </c>
      <c r="O55" s="584">
        <v>3</v>
      </c>
      <c r="P55" s="584">
        <v>6</v>
      </c>
      <c r="Q55" s="584">
        <v>1</v>
      </c>
      <c r="R55" s="584">
        <v>1</v>
      </c>
      <c r="S55" s="584">
        <v>1</v>
      </c>
      <c r="T55" s="584">
        <v>3</v>
      </c>
      <c r="U55" s="582" t="s">
        <v>648</v>
      </c>
    </row>
    <row r="56" spans="1:22" ht="21.75" customHeight="1">
      <c r="A56" s="555">
        <v>54</v>
      </c>
      <c r="B56" s="579" t="s">
        <v>327</v>
      </c>
      <c r="C56" s="580" t="s">
        <v>766</v>
      </c>
      <c r="D56" s="581"/>
      <c r="E56" s="582" t="s">
        <v>906</v>
      </c>
      <c r="F56" s="583">
        <v>43593</v>
      </c>
      <c r="G56" s="583">
        <v>43678</v>
      </c>
      <c r="H56" s="581"/>
      <c r="I56" s="557"/>
      <c r="J56" s="587">
        <v>30</v>
      </c>
      <c r="K56" s="587">
        <v>0</v>
      </c>
      <c r="L56" s="581">
        <v>98</v>
      </c>
      <c r="M56" s="581">
        <v>3</v>
      </c>
      <c r="N56" s="580" t="s">
        <v>767</v>
      </c>
      <c r="O56" s="584">
        <v>3</v>
      </c>
      <c r="P56" s="584" t="s">
        <v>768</v>
      </c>
      <c r="Q56" s="584">
        <v>3</v>
      </c>
      <c r="R56" s="584">
        <v>1</v>
      </c>
      <c r="S56" s="584">
        <v>1</v>
      </c>
      <c r="T56" s="584">
        <v>3</v>
      </c>
      <c r="U56" s="559" t="s">
        <v>769</v>
      </c>
      <c r="V56" s="585">
        <v>2</v>
      </c>
    </row>
    <row r="57" spans="1:22" ht="21.75" customHeight="1">
      <c r="A57" s="555">
        <v>55</v>
      </c>
      <c r="B57" s="579" t="s">
        <v>327</v>
      </c>
      <c r="C57" s="580" t="s">
        <v>770</v>
      </c>
      <c r="D57" s="581">
        <v>1</v>
      </c>
      <c r="E57" s="582" t="s">
        <v>771</v>
      </c>
      <c r="F57" s="583"/>
      <c r="G57" s="583">
        <v>25781</v>
      </c>
      <c r="H57" s="581"/>
      <c r="I57" s="557"/>
      <c r="J57" s="587">
        <v>780</v>
      </c>
      <c r="K57" s="587">
        <v>600</v>
      </c>
      <c r="L57" s="581">
        <v>720</v>
      </c>
      <c r="M57" s="581">
        <v>3</v>
      </c>
      <c r="N57" s="580" t="s">
        <v>643</v>
      </c>
      <c r="O57" s="584">
        <v>3</v>
      </c>
      <c r="P57" s="584">
        <v>6</v>
      </c>
      <c r="Q57" s="584">
        <v>3</v>
      </c>
      <c r="R57" s="584">
        <v>1</v>
      </c>
      <c r="S57" s="584">
        <v>1</v>
      </c>
      <c r="T57" s="584">
        <v>3</v>
      </c>
      <c r="U57" s="559" t="s">
        <v>648</v>
      </c>
      <c r="V57" s="585">
        <v>2</v>
      </c>
    </row>
    <row r="58" spans="1:22" ht="21.75" customHeight="1">
      <c r="A58" s="555">
        <v>56</v>
      </c>
      <c r="B58" s="579" t="s">
        <v>327</v>
      </c>
      <c r="C58" s="580" t="s">
        <v>772</v>
      </c>
      <c r="D58" s="581">
        <v>1</v>
      </c>
      <c r="E58" s="582" t="s">
        <v>773</v>
      </c>
      <c r="F58" s="583">
        <v>38301</v>
      </c>
      <c r="G58" s="583">
        <v>23144</v>
      </c>
      <c r="H58" s="581"/>
      <c r="I58" s="580"/>
      <c r="J58" s="587"/>
      <c r="K58" s="587"/>
      <c r="L58" s="581"/>
      <c r="M58" s="581">
        <v>1</v>
      </c>
      <c r="N58" s="580" t="s">
        <v>774</v>
      </c>
      <c r="O58" s="584">
        <v>2</v>
      </c>
      <c r="P58" s="584"/>
      <c r="Q58" s="584">
        <v>3</v>
      </c>
      <c r="R58" s="584">
        <v>1</v>
      </c>
      <c r="S58" s="584">
        <v>1</v>
      </c>
      <c r="T58" s="584">
        <v>3</v>
      </c>
      <c r="U58" s="582" t="s">
        <v>775</v>
      </c>
      <c r="V58" s="585">
        <v>2</v>
      </c>
    </row>
    <row r="59" spans="1:22" ht="21.75" customHeight="1">
      <c r="A59" s="555">
        <v>57</v>
      </c>
      <c r="B59" s="579" t="s">
        <v>328</v>
      </c>
      <c r="C59" s="580" t="s">
        <v>776</v>
      </c>
      <c r="D59" s="581"/>
      <c r="E59" s="582" t="s">
        <v>777</v>
      </c>
      <c r="F59" s="583">
        <v>44066</v>
      </c>
      <c r="G59" s="583">
        <v>33725</v>
      </c>
      <c r="H59" s="581"/>
      <c r="I59" s="580" t="s">
        <v>778</v>
      </c>
      <c r="J59" s="587">
        <v>663</v>
      </c>
      <c r="K59" s="587">
        <v>10</v>
      </c>
      <c r="L59" s="581">
        <v>220</v>
      </c>
      <c r="M59" s="581">
        <v>1</v>
      </c>
      <c r="N59" s="580" t="s">
        <v>643</v>
      </c>
      <c r="O59" s="584">
        <v>1</v>
      </c>
      <c r="P59" s="584">
        <v>2</v>
      </c>
      <c r="Q59" s="584">
        <v>1</v>
      </c>
      <c r="R59" s="584">
        <v>1</v>
      </c>
      <c r="S59" s="584">
        <v>1</v>
      </c>
      <c r="T59" s="584">
        <v>3</v>
      </c>
      <c r="U59" s="582" t="s">
        <v>645</v>
      </c>
      <c r="V59" s="585">
        <v>2</v>
      </c>
    </row>
    <row r="60" spans="1:22" ht="21.75" customHeight="1">
      <c r="A60" s="555">
        <v>58</v>
      </c>
      <c r="B60" s="579" t="s">
        <v>329</v>
      </c>
      <c r="C60" s="557" t="s">
        <v>779</v>
      </c>
      <c r="D60" s="581"/>
      <c r="E60" s="582" t="s">
        <v>780</v>
      </c>
      <c r="F60" s="583">
        <v>41091</v>
      </c>
      <c r="G60" s="583">
        <v>41073</v>
      </c>
      <c r="H60" s="581">
        <v>1</v>
      </c>
      <c r="I60" s="580"/>
      <c r="J60" s="587">
        <v>200</v>
      </c>
      <c r="K60" s="587">
        <v>99</v>
      </c>
      <c r="L60" s="581">
        <v>172</v>
      </c>
      <c r="M60" s="581">
        <v>1</v>
      </c>
      <c r="N60" s="580" t="s">
        <v>643</v>
      </c>
      <c r="O60" s="584">
        <v>1</v>
      </c>
      <c r="P60" s="584">
        <v>6</v>
      </c>
      <c r="Q60" s="584">
        <v>3</v>
      </c>
      <c r="R60" s="584">
        <v>1</v>
      </c>
      <c r="S60" s="584">
        <v>1</v>
      </c>
      <c r="T60" s="584">
        <v>3</v>
      </c>
      <c r="U60" s="582" t="s">
        <v>781</v>
      </c>
      <c r="V60" s="585">
        <v>1</v>
      </c>
    </row>
    <row r="61" spans="1:22" ht="21.75" customHeight="1">
      <c r="A61" s="555">
        <v>59</v>
      </c>
      <c r="B61" s="579" t="s">
        <v>329</v>
      </c>
      <c r="C61" s="580" t="s">
        <v>782</v>
      </c>
      <c r="D61" s="581"/>
      <c r="E61" s="582" t="s">
        <v>783</v>
      </c>
      <c r="F61" s="583">
        <v>40940</v>
      </c>
      <c r="G61" s="583">
        <v>40633</v>
      </c>
      <c r="H61" s="581"/>
      <c r="I61" s="580" t="s">
        <v>784</v>
      </c>
      <c r="J61" s="587">
        <v>240</v>
      </c>
      <c r="K61" s="587">
        <v>240</v>
      </c>
      <c r="L61" s="581">
        <v>175</v>
      </c>
      <c r="M61" s="581">
        <v>1</v>
      </c>
      <c r="N61" s="580" t="s">
        <v>643</v>
      </c>
      <c r="O61" s="584">
        <v>3</v>
      </c>
      <c r="P61" s="584" t="s">
        <v>785</v>
      </c>
      <c r="Q61" s="584">
        <v>3</v>
      </c>
      <c r="R61" s="584">
        <v>1</v>
      </c>
      <c r="S61" s="584">
        <v>1</v>
      </c>
      <c r="T61" s="584">
        <v>3</v>
      </c>
      <c r="U61" s="559" t="s">
        <v>786</v>
      </c>
      <c r="V61" s="585">
        <v>2</v>
      </c>
    </row>
    <row r="62" spans="1:22" ht="21.75" customHeight="1">
      <c r="A62" s="555">
        <v>60</v>
      </c>
      <c r="B62" s="579" t="s">
        <v>329</v>
      </c>
      <c r="C62" s="580" t="s">
        <v>787</v>
      </c>
      <c r="D62" s="581"/>
      <c r="E62" s="582" t="s">
        <v>788</v>
      </c>
      <c r="F62" s="583">
        <v>21356</v>
      </c>
      <c r="G62" s="583">
        <v>21337</v>
      </c>
      <c r="H62" s="581"/>
      <c r="I62" s="580" t="s">
        <v>784</v>
      </c>
      <c r="J62" s="587">
        <v>60</v>
      </c>
      <c r="K62" s="587">
        <v>270</v>
      </c>
      <c r="L62" s="581">
        <v>960</v>
      </c>
      <c r="M62" s="581">
        <v>3</v>
      </c>
      <c r="N62" s="580" t="s">
        <v>767</v>
      </c>
      <c r="O62" s="584">
        <v>3</v>
      </c>
      <c r="P62" s="584">
        <v>6</v>
      </c>
      <c r="Q62" s="584">
        <v>3</v>
      </c>
      <c r="R62" s="584">
        <v>1</v>
      </c>
      <c r="S62" s="584">
        <v>1</v>
      </c>
      <c r="T62" s="584">
        <v>3</v>
      </c>
      <c r="U62" s="582" t="s">
        <v>789</v>
      </c>
      <c r="V62" s="585">
        <v>2</v>
      </c>
    </row>
    <row r="63" spans="1:21" ht="21.75" customHeight="1">
      <c r="A63" s="555">
        <v>61</v>
      </c>
      <c r="B63" s="579" t="s">
        <v>329</v>
      </c>
      <c r="C63" s="580" t="s">
        <v>790</v>
      </c>
      <c r="D63" s="581">
        <v>1</v>
      </c>
      <c r="E63" s="582" t="s">
        <v>791</v>
      </c>
      <c r="F63" s="583">
        <v>22309</v>
      </c>
      <c r="G63" s="583">
        <v>22309</v>
      </c>
      <c r="H63" s="581"/>
      <c r="I63" s="580" t="s">
        <v>784</v>
      </c>
      <c r="J63" s="587"/>
      <c r="K63" s="587"/>
      <c r="L63" s="581"/>
      <c r="M63" s="581">
        <v>16</v>
      </c>
      <c r="N63" s="580" t="s">
        <v>643</v>
      </c>
      <c r="O63" s="584">
        <v>3</v>
      </c>
      <c r="P63" s="584">
        <v>6</v>
      </c>
      <c r="Q63" s="584">
        <v>3</v>
      </c>
      <c r="R63" s="584">
        <v>1</v>
      </c>
      <c r="S63" s="584">
        <v>1</v>
      </c>
      <c r="T63" s="584">
        <v>3</v>
      </c>
      <c r="U63" s="559" t="s">
        <v>792</v>
      </c>
    </row>
    <row r="64" spans="1:22" ht="21.75" customHeight="1">
      <c r="A64" s="555">
        <v>62</v>
      </c>
      <c r="B64" s="579" t="s">
        <v>330</v>
      </c>
      <c r="C64" s="580" t="s">
        <v>793</v>
      </c>
      <c r="D64" s="581"/>
      <c r="E64" s="582" t="s">
        <v>794</v>
      </c>
      <c r="F64" s="583">
        <v>40514</v>
      </c>
      <c r="G64" s="583">
        <v>40694</v>
      </c>
      <c r="H64" s="581">
        <v>1</v>
      </c>
      <c r="I64" s="580"/>
      <c r="J64" s="587">
        <v>630</v>
      </c>
      <c r="K64" s="587">
        <v>0</v>
      </c>
      <c r="L64" s="581">
        <v>25.2</v>
      </c>
      <c r="M64" s="581">
        <v>2</v>
      </c>
      <c r="N64" s="580" t="s">
        <v>767</v>
      </c>
      <c r="O64" s="584">
        <v>1</v>
      </c>
      <c r="P64" s="584">
        <v>6</v>
      </c>
      <c r="Q64" s="584">
        <v>3</v>
      </c>
      <c r="R64" s="584">
        <v>1</v>
      </c>
      <c r="S64" s="584">
        <v>1</v>
      </c>
      <c r="T64" s="584">
        <v>3</v>
      </c>
      <c r="U64" s="559" t="s">
        <v>795</v>
      </c>
      <c r="V64" s="585">
        <v>1</v>
      </c>
    </row>
    <row r="65" spans="1:22" ht="21.75" customHeight="1">
      <c r="A65" s="555">
        <v>63</v>
      </c>
      <c r="B65" s="579" t="s">
        <v>796</v>
      </c>
      <c r="C65" s="580" t="s">
        <v>907</v>
      </c>
      <c r="D65" s="581"/>
      <c r="E65" s="582" t="s">
        <v>797</v>
      </c>
      <c r="F65" s="583">
        <v>41208</v>
      </c>
      <c r="G65" s="583">
        <v>41183</v>
      </c>
      <c r="H65" s="581"/>
      <c r="I65" s="580" t="s">
        <v>798</v>
      </c>
      <c r="J65" s="587">
        <v>350</v>
      </c>
      <c r="K65" s="587">
        <v>0</v>
      </c>
      <c r="L65" s="581">
        <v>480</v>
      </c>
      <c r="M65" s="581">
        <v>1</v>
      </c>
      <c r="N65" s="580" t="s">
        <v>799</v>
      </c>
      <c r="O65" s="584">
        <v>3</v>
      </c>
      <c r="P65" s="584" t="s">
        <v>800</v>
      </c>
      <c r="Q65" s="584">
        <v>3</v>
      </c>
      <c r="R65" s="584">
        <v>1</v>
      </c>
      <c r="S65" s="584">
        <v>1</v>
      </c>
      <c r="T65" s="584">
        <v>3</v>
      </c>
      <c r="U65" s="582" t="s">
        <v>801</v>
      </c>
      <c r="V65" s="585">
        <v>2</v>
      </c>
    </row>
    <row r="66" spans="1:22" ht="21.75" customHeight="1">
      <c r="A66" s="555">
        <v>64</v>
      </c>
      <c r="B66" s="579" t="s">
        <v>796</v>
      </c>
      <c r="C66" s="580" t="s">
        <v>802</v>
      </c>
      <c r="D66" s="581"/>
      <c r="E66" s="582" t="s">
        <v>908</v>
      </c>
      <c r="F66" s="583">
        <v>37704</v>
      </c>
      <c r="G66" s="583">
        <v>37803</v>
      </c>
      <c r="H66" s="581"/>
      <c r="I66" s="580" t="s">
        <v>798</v>
      </c>
      <c r="J66" s="587">
        <v>400</v>
      </c>
      <c r="K66" s="587">
        <v>0</v>
      </c>
      <c r="L66" s="581">
        <v>99</v>
      </c>
      <c r="M66" s="581">
        <v>1</v>
      </c>
      <c r="N66" s="580" t="s">
        <v>803</v>
      </c>
      <c r="O66" s="584">
        <v>2</v>
      </c>
      <c r="P66" s="584">
        <v>6</v>
      </c>
      <c r="Q66" s="584">
        <v>3</v>
      </c>
      <c r="R66" s="584">
        <v>1</v>
      </c>
      <c r="S66" s="584">
        <v>1</v>
      </c>
      <c r="T66" s="584">
        <v>3</v>
      </c>
      <c r="U66" s="582" t="s">
        <v>804</v>
      </c>
      <c r="V66" s="585">
        <v>2</v>
      </c>
    </row>
    <row r="67" spans="1:22" ht="21.75" customHeight="1">
      <c r="A67" s="555">
        <v>65</v>
      </c>
      <c r="B67" s="579" t="s">
        <v>796</v>
      </c>
      <c r="C67" s="580" t="s">
        <v>805</v>
      </c>
      <c r="D67" s="581"/>
      <c r="E67" s="582" t="s">
        <v>909</v>
      </c>
      <c r="F67" s="583">
        <v>41075</v>
      </c>
      <c r="G67" s="583">
        <v>41122</v>
      </c>
      <c r="H67" s="581"/>
      <c r="I67" s="580" t="s">
        <v>798</v>
      </c>
      <c r="J67" s="587">
        <v>430</v>
      </c>
      <c r="K67" s="587">
        <v>0</v>
      </c>
      <c r="L67" s="581">
        <v>195.9</v>
      </c>
      <c r="M67" s="581">
        <v>1</v>
      </c>
      <c r="N67" s="580" t="s">
        <v>799</v>
      </c>
      <c r="O67" s="584">
        <v>3</v>
      </c>
      <c r="P67" s="584">
        <v>6</v>
      </c>
      <c r="Q67" s="584">
        <v>3</v>
      </c>
      <c r="R67" s="584">
        <v>1</v>
      </c>
      <c r="S67" s="584">
        <v>1</v>
      </c>
      <c r="T67" s="584">
        <v>3</v>
      </c>
      <c r="U67" s="582" t="s">
        <v>804</v>
      </c>
      <c r="V67" s="585">
        <v>1</v>
      </c>
    </row>
    <row r="68" spans="1:22" ht="21.75" customHeight="1">
      <c r="A68" s="555">
        <v>66</v>
      </c>
      <c r="B68" s="579" t="s">
        <v>796</v>
      </c>
      <c r="C68" s="580" t="s">
        <v>806</v>
      </c>
      <c r="D68" s="581"/>
      <c r="E68" s="582" t="s">
        <v>910</v>
      </c>
      <c r="F68" s="583">
        <v>42451</v>
      </c>
      <c r="G68" s="583">
        <v>42461</v>
      </c>
      <c r="H68" s="581"/>
      <c r="I68" s="580" t="s">
        <v>798</v>
      </c>
      <c r="J68" s="587">
        <v>770</v>
      </c>
      <c r="K68" s="587">
        <v>0</v>
      </c>
      <c r="L68" s="581">
        <v>148</v>
      </c>
      <c r="M68" s="581">
        <v>1</v>
      </c>
      <c r="N68" s="580" t="s">
        <v>799</v>
      </c>
      <c r="O68" s="584">
        <v>3</v>
      </c>
      <c r="P68" s="584" t="s">
        <v>807</v>
      </c>
      <c r="Q68" s="584">
        <v>3</v>
      </c>
      <c r="R68" s="584">
        <v>1</v>
      </c>
      <c r="S68" s="584">
        <v>1</v>
      </c>
      <c r="T68" s="584">
        <v>3</v>
      </c>
      <c r="U68" s="582" t="s">
        <v>801</v>
      </c>
      <c r="V68" s="585">
        <v>1</v>
      </c>
    </row>
    <row r="69" spans="1:22" ht="21.75" customHeight="1">
      <c r="A69" s="555">
        <v>67</v>
      </c>
      <c r="B69" s="579" t="s">
        <v>796</v>
      </c>
      <c r="C69" s="580" t="s">
        <v>808</v>
      </c>
      <c r="D69" s="581"/>
      <c r="E69" s="582" t="s">
        <v>911</v>
      </c>
      <c r="F69" s="583">
        <v>42983</v>
      </c>
      <c r="G69" s="583">
        <v>42979</v>
      </c>
      <c r="H69" s="581"/>
      <c r="I69" s="580" t="s">
        <v>798</v>
      </c>
      <c r="J69" s="587">
        <v>240</v>
      </c>
      <c r="K69" s="587">
        <v>0</v>
      </c>
      <c r="L69" s="581">
        <v>170</v>
      </c>
      <c r="M69" s="581">
        <v>1</v>
      </c>
      <c r="N69" s="580" t="s">
        <v>799</v>
      </c>
      <c r="O69" s="584">
        <v>3</v>
      </c>
      <c r="P69" s="584" t="s">
        <v>807</v>
      </c>
      <c r="Q69" s="584">
        <v>3</v>
      </c>
      <c r="R69" s="584">
        <v>1</v>
      </c>
      <c r="S69" s="584">
        <v>1</v>
      </c>
      <c r="T69" s="584">
        <v>3</v>
      </c>
      <c r="U69" s="582" t="s">
        <v>801</v>
      </c>
      <c r="V69" s="585">
        <v>1</v>
      </c>
    </row>
    <row r="70" spans="1:22" ht="21.75" customHeight="1">
      <c r="A70" s="555">
        <v>68</v>
      </c>
      <c r="B70" s="579" t="s">
        <v>796</v>
      </c>
      <c r="C70" s="580" t="s">
        <v>809</v>
      </c>
      <c r="D70" s="581"/>
      <c r="E70" s="582" t="s">
        <v>912</v>
      </c>
      <c r="F70" s="583">
        <v>42944</v>
      </c>
      <c r="G70" s="583">
        <v>42948</v>
      </c>
      <c r="H70" s="581"/>
      <c r="I70" s="580" t="s">
        <v>798</v>
      </c>
      <c r="J70" s="587">
        <v>355</v>
      </c>
      <c r="K70" s="587">
        <v>0</v>
      </c>
      <c r="L70" s="581">
        <v>518.4</v>
      </c>
      <c r="M70" s="581">
        <v>1</v>
      </c>
      <c r="N70" s="580" t="s">
        <v>799</v>
      </c>
      <c r="O70" s="584">
        <v>3</v>
      </c>
      <c r="P70" s="584">
        <v>6</v>
      </c>
      <c r="Q70" s="584">
        <v>3</v>
      </c>
      <c r="R70" s="584">
        <v>1</v>
      </c>
      <c r="S70" s="584">
        <v>1</v>
      </c>
      <c r="T70" s="584">
        <v>3</v>
      </c>
      <c r="U70" s="582" t="s">
        <v>810</v>
      </c>
      <c r="V70" s="585">
        <v>2</v>
      </c>
    </row>
    <row r="71" spans="1:21" ht="21.75" customHeight="1">
      <c r="A71" s="555">
        <v>69</v>
      </c>
      <c r="B71" s="579" t="s">
        <v>796</v>
      </c>
      <c r="C71" s="580" t="s">
        <v>811</v>
      </c>
      <c r="D71" s="581"/>
      <c r="E71" s="582" t="s">
        <v>913</v>
      </c>
      <c r="F71" s="583">
        <v>43418</v>
      </c>
      <c r="G71" s="583">
        <v>43644</v>
      </c>
      <c r="H71" s="581"/>
      <c r="I71" s="580" t="s">
        <v>798</v>
      </c>
      <c r="J71" s="587">
        <v>900</v>
      </c>
      <c r="K71" s="587">
        <v>0</v>
      </c>
      <c r="L71" s="581">
        <v>312</v>
      </c>
      <c r="M71" s="581">
        <v>2</v>
      </c>
      <c r="N71" s="580" t="s">
        <v>799</v>
      </c>
      <c r="O71" s="584">
        <v>3</v>
      </c>
      <c r="P71" s="584" t="s">
        <v>785</v>
      </c>
      <c r="Q71" s="584">
        <v>3</v>
      </c>
      <c r="R71" s="584">
        <v>1</v>
      </c>
      <c r="S71" s="584">
        <v>1</v>
      </c>
      <c r="T71" s="584">
        <v>3</v>
      </c>
      <c r="U71" s="582" t="s">
        <v>812</v>
      </c>
    </row>
    <row r="72" spans="1:21" ht="21.75" customHeight="1">
      <c r="A72" s="555">
        <v>70</v>
      </c>
      <c r="B72" s="579" t="s">
        <v>796</v>
      </c>
      <c r="C72" s="580" t="s">
        <v>813</v>
      </c>
      <c r="D72" s="581"/>
      <c r="E72" s="582" t="s">
        <v>914</v>
      </c>
      <c r="F72" s="583">
        <v>37529</v>
      </c>
      <c r="G72" s="583">
        <v>30742</v>
      </c>
      <c r="H72" s="581"/>
      <c r="I72" s="580" t="s">
        <v>798</v>
      </c>
      <c r="J72" s="587">
        <v>1000</v>
      </c>
      <c r="K72" s="587">
        <v>0</v>
      </c>
      <c r="L72" s="581">
        <v>6000</v>
      </c>
      <c r="M72" s="581">
        <v>1</v>
      </c>
      <c r="N72" s="580" t="s">
        <v>814</v>
      </c>
      <c r="O72" s="584">
        <v>3</v>
      </c>
      <c r="P72" s="584">
        <v>6</v>
      </c>
      <c r="Q72" s="584">
        <v>3</v>
      </c>
      <c r="R72" s="584">
        <v>1</v>
      </c>
      <c r="S72" s="584">
        <v>1</v>
      </c>
      <c r="T72" s="584">
        <v>3</v>
      </c>
      <c r="U72" s="586" t="s">
        <v>815</v>
      </c>
    </row>
    <row r="73" spans="1:22" ht="31.5">
      <c r="A73" s="555">
        <v>71</v>
      </c>
      <c r="B73" s="579" t="s">
        <v>534</v>
      </c>
      <c r="C73" s="580" t="s">
        <v>816</v>
      </c>
      <c r="D73" s="581"/>
      <c r="E73" s="582" t="s">
        <v>817</v>
      </c>
      <c r="F73" s="583">
        <v>43172</v>
      </c>
      <c r="G73" s="583">
        <v>33451</v>
      </c>
      <c r="H73" s="581">
        <v>1</v>
      </c>
      <c r="I73" s="580"/>
      <c r="J73" s="587">
        <v>300</v>
      </c>
      <c r="K73" s="587">
        <v>0</v>
      </c>
      <c r="L73" s="581">
        <v>191</v>
      </c>
      <c r="M73" s="581"/>
      <c r="N73" s="580" t="s">
        <v>818</v>
      </c>
      <c r="O73" s="584">
        <v>1</v>
      </c>
      <c r="P73" s="584">
        <v>6</v>
      </c>
      <c r="Q73" s="584">
        <v>1</v>
      </c>
      <c r="R73" s="584">
        <v>1</v>
      </c>
      <c r="S73" s="584">
        <v>1</v>
      </c>
      <c r="T73" s="584">
        <v>3</v>
      </c>
      <c r="U73" s="582" t="s">
        <v>812</v>
      </c>
      <c r="V73" s="585">
        <v>2</v>
      </c>
    </row>
    <row r="74" spans="1:22" ht="21.75" customHeight="1">
      <c r="A74" s="555">
        <v>72</v>
      </c>
      <c r="B74" s="579" t="s">
        <v>534</v>
      </c>
      <c r="C74" s="580" t="s">
        <v>819</v>
      </c>
      <c r="D74" s="581"/>
      <c r="E74" s="582" t="s">
        <v>820</v>
      </c>
      <c r="F74" s="583">
        <v>41513</v>
      </c>
      <c r="G74" s="583">
        <v>30407</v>
      </c>
      <c r="H74" s="581"/>
      <c r="I74" s="580" t="s">
        <v>821</v>
      </c>
      <c r="J74" s="587">
        <v>230</v>
      </c>
      <c r="K74" s="587">
        <v>150</v>
      </c>
      <c r="L74" s="581">
        <v>100</v>
      </c>
      <c r="M74" s="581">
        <v>1</v>
      </c>
      <c r="N74" s="580" t="s">
        <v>643</v>
      </c>
      <c r="O74" s="584">
        <v>1</v>
      </c>
      <c r="P74" s="584">
        <v>6</v>
      </c>
      <c r="Q74" s="584">
        <v>1</v>
      </c>
      <c r="R74" s="584">
        <v>1</v>
      </c>
      <c r="S74" s="584">
        <v>1</v>
      </c>
      <c r="T74" s="584">
        <v>3</v>
      </c>
      <c r="U74" s="582" t="s">
        <v>822</v>
      </c>
      <c r="V74" s="585">
        <v>2</v>
      </c>
    </row>
    <row r="75" spans="1:22" ht="21.75" customHeight="1">
      <c r="A75" s="555">
        <v>73</v>
      </c>
      <c r="B75" s="579" t="s">
        <v>534</v>
      </c>
      <c r="C75" s="580" t="s">
        <v>823</v>
      </c>
      <c r="D75" s="581"/>
      <c r="E75" s="582" t="s">
        <v>824</v>
      </c>
      <c r="F75" s="583">
        <v>44063</v>
      </c>
      <c r="G75" s="583">
        <v>33329</v>
      </c>
      <c r="H75" s="581">
        <v>1</v>
      </c>
      <c r="I75" s="580"/>
      <c r="J75" s="587">
        <v>92</v>
      </c>
      <c r="K75" s="587">
        <v>91</v>
      </c>
      <c r="L75" s="581">
        <v>54</v>
      </c>
      <c r="M75" s="581">
        <v>2</v>
      </c>
      <c r="N75" s="580" t="s">
        <v>643</v>
      </c>
      <c r="O75" s="584">
        <v>1</v>
      </c>
      <c r="P75" s="584">
        <v>6</v>
      </c>
      <c r="Q75" s="584">
        <v>1</v>
      </c>
      <c r="R75" s="584">
        <v>1</v>
      </c>
      <c r="S75" s="584">
        <v>2</v>
      </c>
      <c r="T75" s="584">
        <v>3</v>
      </c>
      <c r="U75" s="582" t="s">
        <v>812</v>
      </c>
      <c r="V75" s="585">
        <v>2</v>
      </c>
    </row>
    <row r="76" spans="1:21" ht="21.75" customHeight="1">
      <c r="A76" s="555">
        <v>74</v>
      </c>
      <c r="B76" s="579" t="s">
        <v>534</v>
      </c>
      <c r="C76" s="580" t="s">
        <v>825</v>
      </c>
      <c r="D76" s="581"/>
      <c r="E76" s="582" t="s">
        <v>826</v>
      </c>
      <c r="F76" s="583">
        <v>37643</v>
      </c>
      <c r="G76" s="583">
        <v>27120</v>
      </c>
      <c r="H76" s="581">
        <v>1</v>
      </c>
      <c r="I76" s="580"/>
      <c r="J76" s="587">
        <v>100</v>
      </c>
      <c r="K76" s="587">
        <v>111</v>
      </c>
      <c r="L76" s="581">
        <v>45</v>
      </c>
      <c r="M76" s="581"/>
      <c r="N76" s="580" t="s">
        <v>643</v>
      </c>
      <c r="O76" s="584">
        <v>1</v>
      </c>
      <c r="P76" s="584">
        <v>6</v>
      </c>
      <c r="Q76" s="584">
        <v>1</v>
      </c>
      <c r="R76" s="584">
        <v>1</v>
      </c>
      <c r="S76" s="584">
        <v>2</v>
      </c>
      <c r="T76" s="584">
        <v>3</v>
      </c>
      <c r="U76" s="582" t="s">
        <v>812</v>
      </c>
    </row>
    <row r="77" spans="1:21" ht="21.75" customHeight="1">
      <c r="A77" s="555">
        <v>75</v>
      </c>
      <c r="B77" s="579" t="s">
        <v>534</v>
      </c>
      <c r="C77" s="580" t="s">
        <v>827</v>
      </c>
      <c r="D77" s="581"/>
      <c r="E77" s="582" t="s">
        <v>828</v>
      </c>
      <c r="F77" s="583">
        <v>37680</v>
      </c>
      <c r="G77" s="583">
        <v>35886</v>
      </c>
      <c r="H77" s="581">
        <v>1</v>
      </c>
      <c r="I77" s="580"/>
      <c r="J77" s="587">
        <v>200</v>
      </c>
      <c r="K77" s="587">
        <v>0</v>
      </c>
      <c r="L77" s="581">
        <v>110</v>
      </c>
      <c r="M77" s="581">
        <v>1</v>
      </c>
      <c r="N77" s="580" t="s">
        <v>643</v>
      </c>
      <c r="O77" s="584">
        <v>1</v>
      </c>
      <c r="P77" s="584">
        <v>6</v>
      </c>
      <c r="Q77" s="584">
        <v>3</v>
      </c>
      <c r="R77" s="584">
        <v>1</v>
      </c>
      <c r="S77" s="584">
        <v>1</v>
      </c>
      <c r="T77" s="584">
        <v>3</v>
      </c>
      <c r="U77" s="582" t="s">
        <v>822</v>
      </c>
    </row>
    <row r="78" spans="1:21" ht="21.75" customHeight="1">
      <c r="A78" s="555">
        <v>76</v>
      </c>
      <c r="B78" s="579" t="s">
        <v>534</v>
      </c>
      <c r="C78" s="557" t="s">
        <v>829</v>
      </c>
      <c r="D78" s="581"/>
      <c r="E78" s="582" t="s">
        <v>830</v>
      </c>
      <c r="F78" s="583">
        <v>38048</v>
      </c>
      <c r="G78" s="583">
        <v>28550</v>
      </c>
      <c r="H78" s="581">
        <v>1</v>
      </c>
      <c r="I78" s="580"/>
      <c r="J78" s="587">
        <v>325</v>
      </c>
      <c r="K78" s="587">
        <v>0</v>
      </c>
      <c r="L78" s="581">
        <v>43</v>
      </c>
      <c r="M78" s="581"/>
      <c r="N78" s="580" t="s">
        <v>643</v>
      </c>
      <c r="O78" s="584">
        <v>1</v>
      </c>
      <c r="P78" s="584">
        <v>6</v>
      </c>
      <c r="Q78" s="584">
        <v>1</v>
      </c>
      <c r="R78" s="584">
        <v>1</v>
      </c>
      <c r="S78" s="584">
        <v>2</v>
      </c>
      <c r="T78" s="584">
        <v>3</v>
      </c>
      <c r="U78" s="582" t="s">
        <v>812</v>
      </c>
    </row>
    <row r="79" spans="1:21" ht="21.75" customHeight="1">
      <c r="A79" s="555">
        <v>77</v>
      </c>
      <c r="B79" s="579" t="s">
        <v>534</v>
      </c>
      <c r="C79" s="580" t="s">
        <v>831</v>
      </c>
      <c r="D79" s="581"/>
      <c r="E79" s="582" t="s">
        <v>832</v>
      </c>
      <c r="F79" s="583">
        <v>40953</v>
      </c>
      <c r="G79" s="583">
        <v>41268</v>
      </c>
      <c r="H79" s="581">
        <v>1</v>
      </c>
      <c r="I79" s="580"/>
      <c r="J79" s="587">
        <v>558</v>
      </c>
      <c r="K79" s="587">
        <v>0</v>
      </c>
      <c r="L79" s="581">
        <v>86</v>
      </c>
      <c r="M79" s="581"/>
      <c r="N79" s="580" t="s">
        <v>643</v>
      </c>
      <c r="O79" s="584">
        <v>1</v>
      </c>
      <c r="P79" s="584">
        <v>6</v>
      </c>
      <c r="Q79" s="584">
        <v>1</v>
      </c>
      <c r="R79" s="584">
        <v>1</v>
      </c>
      <c r="S79" s="584">
        <v>2</v>
      </c>
      <c r="T79" s="584">
        <v>3</v>
      </c>
      <c r="U79" s="582" t="s">
        <v>812</v>
      </c>
    </row>
    <row r="80" spans="1:21" ht="21.75" customHeight="1">
      <c r="A80" s="555">
        <v>78</v>
      </c>
      <c r="B80" s="579" t="s">
        <v>534</v>
      </c>
      <c r="C80" s="580" t="s">
        <v>833</v>
      </c>
      <c r="D80" s="581"/>
      <c r="E80" s="582" t="s">
        <v>834</v>
      </c>
      <c r="F80" s="583">
        <v>38048</v>
      </c>
      <c r="G80" s="583">
        <v>29281</v>
      </c>
      <c r="H80" s="581">
        <v>1</v>
      </c>
      <c r="I80" s="580"/>
      <c r="J80" s="587">
        <v>648</v>
      </c>
      <c r="K80" s="587">
        <v>0</v>
      </c>
      <c r="L80" s="581">
        <v>22</v>
      </c>
      <c r="M80" s="581"/>
      <c r="N80" s="580" t="s">
        <v>643</v>
      </c>
      <c r="O80" s="584">
        <v>1</v>
      </c>
      <c r="P80" s="584">
        <v>6</v>
      </c>
      <c r="Q80" s="584">
        <v>1</v>
      </c>
      <c r="R80" s="584">
        <v>1</v>
      </c>
      <c r="S80" s="584">
        <v>2</v>
      </c>
      <c r="T80" s="584">
        <v>3</v>
      </c>
      <c r="U80" s="582" t="s">
        <v>812</v>
      </c>
    </row>
    <row r="81" spans="1:22" ht="21.75" customHeight="1">
      <c r="A81" s="555">
        <v>79</v>
      </c>
      <c r="B81" s="579" t="s">
        <v>534</v>
      </c>
      <c r="C81" s="580" t="s">
        <v>835</v>
      </c>
      <c r="D81" s="581"/>
      <c r="E81" s="582" t="s">
        <v>836</v>
      </c>
      <c r="F81" s="583">
        <v>44099</v>
      </c>
      <c r="G81" s="583">
        <v>33817</v>
      </c>
      <c r="H81" s="581">
        <v>1</v>
      </c>
      <c r="I81" s="580"/>
      <c r="J81" s="587">
        <v>500</v>
      </c>
      <c r="K81" s="587">
        <v>0</v>
      </c>
      <c r="L81" s="581">
        <v>115</v>
      </c>
      <c r="M81" s="581"/>
      <c r="N81" s="580" t="s">
        <v>767</v>
      </c>
      <c r="O81" s="584">
        <v>1</v>
      </c>
      <c r="P81" s="584">
        <v>6</v>
      </c>
      <c r="Q81" s="584">
        <v>3</v>
      </c>
      <c r="R81" s="584">
        <v>1</v>
      </c>
      <c r="S81" s="584">
        <v>1</v>
      </c>
      <c r="T81" s="584">
        <v>3</v>
      </c>
      <c r="U81" s="582" t="s">
        <v>837</v>
      </c>
      <c r="V81" s="585">
        <v>2</v>
      </c>
    </row>
    <row r="82" spans="1:22" ht="21.75" customHeight="1">
      <c r="A82" s="555">
        <v>80</v>
      </c>
      <c r="B82" s="579" t="s">
        <v>534</v>
      </c>
      <c r="C82" s="580" t="s">
        <v>838</v>
      </c>
      <c r="D82" s="581"/>
      <c r="E82" s="582" t="s">
        <v>839</v>
      </c>
      <c r="F82" s="583">
        <v>44068</v>
      </c>
      <c r="G82" s="583">
        <v>39169</v>
      </c>
      <c r="H82" s="581">
        <v>1</v>
      </c>
      <c r="I82" s="580"/>
      <c r="J82" s="587">
        <v>1450</v>
      </c>
      <c r="K82" s="587">
        <v>0</v>
      </c>
      <c r="L82" s="581">
        <v>111</v>
      </c>
      <c r="M82" s="581">
        <v>6</v>
      </c>
      <c r="N82" s="580" t="s">
        <v>643</v>
      </c>
      <c r="O82" s="584">
        <v>1</v>
      </c>
      <c r="P82" s="584">
        <v>6</v>
      </c>
      <c r="Q82" s="584">
        <v>1</v>
      </c>
      <c r="R82" s="584">
        <v>1</v>
      </c>
      <c r="S82" s="584">
        <v>1</v>
      </c>
      <c r="T82" s="584">
        <v>3</v>
      </c>
      <c r="U82" s="582" t="s">
        <v>822</v>
      </c>
      <c r="V82" s="585">
        <v>2</v>
      </c>
    </row>
    <row r="83" spans="1:21" ht="21.75" customHeight="1">
      <c r="A83" s="555">
        <v>81</v>
      </c>
      <c r="B83" s="579" t="s">
        <v>534</v>
      </c>
      <c r="C83" s="580" t="s">
        <v>840</v>
      </c>
      <c r="D83" s="581"/>
      <c r="E83" s="582" t="s">
        <v>841</v>
      </c>
      <c r="F83" s="583">
        <v>38975</v>
      </c>
      <c r="G83" s="583">
        <v>38961</v>
      </c>
      <c r="H83" s="581"/>
      <c r="I83" s="580" t="s">
        <v>821</v>
      </c>
      <c r="J83" s="587">
        <v>126</v>
      </c>
      <c r="K83" s="587">
        <v>0</v>
      </c>
      <c r="L83" s="581">
        <v>47</v>
      </c>
      <c r="M83" s="581"/>
      <c r="N83" s="580" t="s">
        <v>643</v>
      </c>
      <c r="O83" s="584">
        <v>1</v>
      </c>
      <c r="P83" s="584">
        <v>6</v>
      </c>
      <c r="Q83" s="584">
        <v>1</v>
      </c>
      <c r="R83" s="584">
        <v>1</v>
      </c>
      <c r="S83" s="584">
        <v>1</v>
      </c>
      <c r="T83" s="584">
        <v>3</v>
      </c>
      <c r="U83" s="582" t="s">
        <v>781</v>
      </c>
    </row>
    <row r="84" spans="1:22" ht="21.75" customHeight="1">
      <c r="A84" s="555">
        <v>82</v>
      </c>
      <c r="B84" s="579" t="s">
        <v>534</v>
      </c>
      <c r="C84" s="580" t="s">
        <v>842</v>
      </c>
      <c r="D84" s="581"/>
      <c r="E84" s="582" t="s">
        <v>843</v>
      </c>
      <c r="F84" s="583">
        <v>39121</v>
      </c>
      <c r="G84" s="583">
        <v>39142</v>
      </c>
      <c r="H84" s="581">
        <v>1</v>
      </c>
      <c r="I84" s="580"/>
      <c r="J84" s="587">
        <v>517</v>
      </c>
      <c r="K84" s="587">
        <v>0</v>
      </c>
      <c r="L84" s="581">
        <v>230</v>
      </c>
      <c r="M84" s="581"/>
      <c r="N84" s="580" t="s">
        <v>643</v>
      </c>
      <c r="O84" s="584">
        <v>1</v>
      </c>
      <c r="P84" s="584">
        <v>6</v>
      </c>
      <c r="Q84" s="584">
        <v>3</v>
      </c>
      <c r="R84" s="584">
        <v>1</v>
      </c>
      <c r="S84" s="584">
        <v>1</v>
      </c>
      <c r="T84" s="584">
        <v>3</v>
      </c>
      <c r="U84" s="559" t="s">
        <v>822</v>
      </c>
      <c r="V84" s="585">
        <v>2</v>
      </c>
    </row>
    <row r="85" spans="1:22" ht="21.75" customHeight="1">
      <c r="A85" s="555">
        <v>83</v>
      </c>
      <c r="B85" s="579" t="s">
        <v>534</v>
      </c>
      <c r="C85" s="580" t="s">
        <v>844</v>
      </c>
      <c r="D85" s="581"/>
      <c r="E85" s="582" t="s">
        <v>845</v>
      </c>
      <c r="F85" s="583">
        <v>41627</v>
      </c>
      <c r="G85" s="583">
        <v>41730</v>
      </c>
      <c r="H85" s="581">
        <v>1</v>
      </c>
      <c r="I85" s="580"/>
      <c r="J85" s="587">
        <v>1800</v>
      </c>
      <c r="K85" s="587">
        <v>0</v>
      </c>
      <c r="L85" s="581">
        <v>460</v>
      </c>
      <c r="M85" s="581"/>
      <c r="N85" s="580" t="s">
        <v>643</v>
      </c>
      <c r="O85" s="584">
        <v>1</v>
      </c>
      <c r="P85" s="584">
        <v>6</v>
      </c>
      <c r="Q85" s="584">
        <v>3</v>
      </c>
      <c r="R85" s="584">
        <v>1</v>
      </c>
      <c r="S85" s="584">
        <v>1</v>
      </c>
      <c r="T85" s="584">
        <v>3</v>
      </c>
      <c r="U85" s="582" t="s">
        <v>822</v>
      </c>
      <c r="V85" s="585">
        <v>1</v>
      </c>
    </row>
    <row r="86" spans="1:22" ht="21.75" customHeight="1">
      <c r="A86" s="555">
        <v>84</v>
      </c>
      <c r="B86" s="579" t="s">
        <v>534</v>
      </c>
      <c r="C86" s="580" t="s">
        <v>846</v>
      </c>
      <c r="D86" s="581"/>
      <c r="E86" s="582" t="s">
        <v>847</v>
      </c>
      <c r="F86" s="583">
        <v>41312</v>
      </c>
      <c r="G86" s="583">
        <v>41725</v>
      </c>
      <c r="H86" s="581"/>
      <c r="I86" s="580" t="s">
        <v>821</v>
      </c>
      <c r="J86" s="587">
        <v>341</v>
      </c>
      <c r="K86" s="587">
        <v>0</v>
      </c>
      <c r="L86" s="581">
        <v>415</v>
      </c>
      <c r="M86" s="581">
        <v>5</v>
      </c>
      <c r="N86" s="580" t="s">
        <v>774</v>
      </c>
      <c r="O86" s="584">
        <v>2</v>
      </c>
      <c r="P86" s="584">
        <v>6</v>
      </c>
      <c r="Q86" s="584">
        <v>3</v>
      </c>
      <c r="R86" s="584">
        <v>1</v>
      </c>
      <c r="S86" s="584">
        <v>1</v>
      </c>
      <c r="T86" s="584">
        <v>3</v>
      </c>
      <c r="U86" s="582" t="s">
        <v>812</v>
      </c>
      <c r="V86" s="585">
        <v>1</v>
      </c>
    </row>
    <row r="87" spans="1:21" ht="21.75" customHeight="1">
      <c r="A87" s="555">
        <v>85</v>
      </c>
      <c r="B87" s="579" t="s">
        <v>534</v>
      </c>
      <c r="C87" s="580" t="s">
        <v>848</v>
      </c>
      <c r="D87" s="581"/>
      <c r="E87" s="582" t="s">
        <v>849</v>
      </c>
      <c r="F87" s="583">
        <v>42566</v>
      </c>
      <c r="G87" s="583">
        <v>42583</v>
      </c>
      <c r="H87" s="581"/>
      <c r="I87" s="580" t="s">
        <v>821</v>
      </c>
      <c r="J87" s="587">
        <v>1121</v>
      </c>
      <c r="K87" s="587">
        <v>0</v>
      </c>
      <c r="L87" s="581">
        <v>84.1</v>
      </c>
      <c r="M87" s="581">
        <v>1</v>
      </c>
      <c r="N87" s="580" t="s">
        <v>643</v>
      </c>
      <c r="O87" s="584">
        <v>1</v>
      </c>
      <c r="P87" s="584">
        <v>2</v>
      </c>
      <c r="Q87" s="584">
        <v>3</v>
      </c>
      <c r="R87" s="584">
        <v>1</v>
      </c>
      <c r="S87" s="584">
        <v>1</v>
      </c>
      <c r="T87" s="584">
        <v>3</v>
      </c>
      <c r="U87" s="582" t="s">
        <v>822</v>
      </c>
    </row>
    <row r="88" spans="1:21" ht="21.75" customHeight="1">
      <c r="A88" s="555">
        <v>86</v>
      </c>
      <c r="B88" s="579" t="s">
        <v>534</v>
      </c>
      <c r="C88" s="580" t="s">
        <v>850</v>
      </c>
      <c r="D88" s="581"/>
      <c r="E88" s="586" t="s">
        <v>915</v>
      </c>
      <c r="F88" s="583">
        <v>43573</v>
      </c>
      <c r="G88" s="583">
        <v>43565</v>
      </c>
      <c r="H88" s="581"/>
      <c r="I88" s="580" t="s">
        <v>821</v>
      </c>
      <c r="J88" s="587">
        <v>848</v>
      </c>
      <c r="K88" s="587">
        <v>0</v>
      </c>
      <c r="L88" s="581">
        <v>51.9</v>
      </c>
      <c r="M88" s="581"/>
      <c r="N88" s="580" t="s">
        <v>643</v>
      </c>
      <c r="O88" s="584">
        <v>1</v>
      </c>
      <c r="P88" s="584">
        <v>6</v>
      </c>
      <c r="Q88" s="584">
        <v>3</v>
      </c>
      <c r="R88" s="584">
        <v>1</v>
      </c>
      <c r="S88" s="584">
        <v>1</v>
      </c>
      <c r="T88" s="584">
        <v>3</v>
      </c>
      <c r="U88" s="582" t="s">
        <v>822</v>
      </c>
    </row>
    <row r="89" spans="1:21" ht="21.75" customHeight="1">
      <c r="A89" s="555">
        <v>87</v>
      </c>
      <c r="B89" s="579" t="s">
        <v>851</v>
      </c>
      <c r="C89" s="580" t="s">
        <v>852</v>
      </c>
      <c r="D89" s="581"/>
      <c r="E89" s="582" t="s">
        <v>916</v>
      </c>
      <c r="F89" s="583">
        <v>37608</v>
      </c>
      <c r="G89" s="583">
        <v>26573</v>
      </c>
      <c r="H89" s="581"/>
      <c r="I89" s="580" t="s">
        <v>853</v>
      </c>
      <c r="J89" s="587">
        <v>123</v>
      </c>
      <c r="K89" s="587">
        <v>123</v>
      </c>
      <c r="L89" s="581">
        <v>155</v>
      </c>
      <c r="M89" s="581">
        <v>1</v>
      </c>
      <c r="N89" s="580" t="s">
        <v>643</v>
      </c>
      <c r="O89" s="584">
        <v>1</v>
      </c>
      <c r="P89" s="584">
        <v>6</v>
      </c>
      <c r="Q89" s="584">
        <v>3</v>
      </c>
      <c r="R89" s="584">
        <v>1</v>
      </c>
      <c r="S89" s="584">
        <v>2</v>
      </c>
      <c r="T89" s="584">
        <v>3</v>
      </c>
      <c r="U89" s="582" t="s">
        <v>645</v>
      </c>
    </row>
    <row r="90" spans="1:21" ht="21.75" customHeight="1">
      <c r="A90" s="555">
        <v>88</v>
      </c>
      <c r="B90" s="579" t="s">
        <v>851</v>
      </c>
      <c r="C90" s="580" t="s">
        <v>917</v>
      </c>
      <c r="D90" s="581"/>
      <c r="E90" s="582" t="s">
        <v>918</v>
      </c>
      <c r="F90" s="583">
        <v>39600</v>
      </c>
      <c r="G90" s="583">
        <v>39753</v>
      </c>
      <c r="H90" s="581"/>
      <c r="I90" s="580" t="s">
        <v>854</v>
      </c>
      <c r="J90" s="587">
        <v>0</v>
      </c>
      <c r="K90" s="587">
        <v>0</v>
      </c>
      <c r="L90" s="581">
        <v>960</v>
      </c>
      <c r="M90" s="581">
        <v>1</v>
      </c>
      <c r="N90" s="580" t="s">
        <v>643</v>
      </c>
      <c r="O90" s="584">
        <v>1</v>
      </c>
      <c r="P90" s="584">
        <v>6</v>
      </c>
      <c r="Q90" s="584">
        <v>1</v>
      </c>
      <c r="R90" s="584">
        <v>1</v>
      </c>
      <c r="S90" s="584">
        <v>1</v>
      </c>
      <c r="T90" s="584">
        <v>3</v>
      </c>
      <c r="U90" s="582" t="s">
        <v>855</v>
      </c>
    </row>
    <row r="91" spans="1:21" ht="21.75" customHeight="1">
      <c r="A91" s="555">
        <v>89</v>
      </c>
      <c r="B91" s="579" t="s">
        <v>851</v>
      </c>
      <c r="C91" s="580" t="s">
        <v>856</v>
      </c>
      <c r="D91" s="581"/>
      <c r="E91" s="582" t="s">
        <v>919</v>
      </c>
      <c r="F91" s="583">
        <v>40801</v>
      </c>
      <c r="G91" s="583">
        <v>26755</v>
      </c>
      <c r="H91" s="581"/>
      <c r="I91" s="580" t="s">
        <v>854</v>
      </c>
      <c r="J91" s="587">
        <v>360</v>
      </c>
      <c r="K91" s="587">
        <v>360</v>
      </c>
      <c r="L91" s="581">
        <v>150</v>
      </c>
      <c r="M91" s="581">
        <v>3</v>
      </c>
      <c r="N91" s="580" t="s">
        <v>643</v>
      </c>
      <c r="O91" s="584">
        <v>1</v>
      </c>
      <c r="P91" s="584">
        <v>6</v>
      </c>
      <c r="Q91" s="584">
        <v>1</v>
      </c>
      <c r="R91" s="584">
        <v>1</v>
      </c>
      <c r="S91" s="584">
        <v>2</v>
      </c>
      <c r="T91" s="584">
        <v>1</v>
      </c>
      <c r="U91" s="582" t="s">
        <v>857</v>
      </c>
    </row>
    <row r="92" spans="1:21" ht="21.75" customHeight="1">
      <c r="A92" s="555">
        <v>90</v>
      </c>
      <c r="B92" s="579" t="s">
        <v>851</v>
      </c>
      <c r="C92" s="580" t="s">
        <v>858</v>
      </c>
      <c r="D92" s="581"/>
      <c r="E92" s="582" t="s">
        <v>920</v>
      </c>
      <c r="F92" s="583"/>
      <c r="G92" s="583">
        <v>30682</v>
      </c>
      <c r="H92" s="581"/>
      <c r="I92" s="580" t="s">
        <v>854</v>
      </c>
      <c r="J92" s="587">
        <v>18000</v>
      </c>
      <c r="K92" s="587"/>
      <c r="L92" s="581">
        <v>1440</v>
      </c>
      <c r="M92" s="581"/>
      <c r="N92" s="580" t="s">
        <v>643</v>
      </c>
      <c r="O92" s="584">
        <v>1</v>
      </c>
      <c r="P92" s="584">
        <v>6</v>
      </c>
      <c r="Q92" s="584">
        <v>2</v>
      </c>
      <c r="R92" s="584">
        <v>1</v>
      </c>
      <c r="S92" s="584">
        <v>2</v>
      </c>
      <c r="T92" s="584">
        <v>1</v>
      </c>
      <c r="U92" s="582" t="s">
        <v>857</v>
      </c>
    </row>
    <row r="93" spans="1:21" ht="21.75" customHeight="1">
      <c r="A93" s="555">
        <v>91</v>
      </c>
      <c r="B93" s="579" t="s">
        <v>851</v>
      </c>
      <c r="C93" s="580" t="s">
        <v>858</v>
      </c>
      <c r="D93" s="581"/>
      <c r="E93" s="582" t="s">
        <v>921</v>
      </c>
      <c r="F93" s="583"/>
      <c r="G93" s="583">
        <v>28491</v>
      </c>
      <c r="H93" s="581"/>
      <c r="I93" s="580" t="s">
        <v>854</v>
      </c>
      <c r="J93" s="587">
        <v>6000</v>
      </c>
      <c r="K93" s="587"/>
      <c r="L93" s="581">
        <v>960</v>
      </c>
      <c r="M93" s="581"/>
      <c r="N93" s="580" t="s">
        <v>643</v>
      </c>
      <c r="O93" s="584">
        <v>1</v>
      </c>
      <c r="P93" s="584">
        <v>6</v>
      </c>
      <c r="Q93" s="584">
        <v>2</v>
      </c>
      <c r="R93" s="584">
        <v>1</v>
      </c>
      <c r="S93" s="584">
        <v>2</v>
      </c>
      <c r="T93" s="584">
        <v>1</v>
      </c>
      <c r="U93" s="582" t="s">
        <v>857</v>
      </c>
    </row>
    <row r="94" spans="1:21" ht="21.75" customHeight="1">
      <c r="A94" s="555">
        <v>92</v>
      </c>
      <c r="B94" s="579" t="s">
        <v>335</v>
      </c>
      <c r="C94" s="580" t="s">
        <v>922</v>
      </c>
      <c r="D94" s="581"/>
      <c r="E94" s="582" t="s">
        <v>923</v>
      </c>
      <c r="F94" s="583">
        <v>38626</v>
      </c>
      <c r="G94" s="583">
        <v>38930</v>
      </c>
      <c r="H94" s="581"/>
      <c r="I94" s="580" t="s">
        <v>854</v>
      </c>
      <c r="J94" s="587">
        <v>0</v>
      </c>
      <c r="K94" s="587">
        <v>0</v>
      </c>
      <c r="L94" s="581">
        <v>700</v>
      </c>
      <c r="M94" s="581">
        <v>1</v>
      </c>
      <c r="N94" s="580" t="s">
        <v>643</v>
      </c>
      <c r="O94" s="584">
        <v>1</v>
      </c>
      <c r="P94" s="584">
        <v>6</v>
      </c>
      <c r="Q94" s="584">
        <v>1</v>
      </c>
      <c r="R94" s="584">
        <v>1</v>
      </c>
      <c r="S94" s="584">
        <v>1</v>
      </c>
      <c r="T94" s="584">
        <v>3</v>
      </c>
      <c r="U94" s="582" t="s">
        <v>822</v>
      </c>
    </row>
    <row r="95" spans="1:21" ht="21.75" customHeight="1">
      <c r="A95" s="555">
        <v>93</v>
      </c>
      <c r="B95" s="579" t="s">
        <v>336</v>
      </c>
      <c r="C95" s="580" t="s">
        <v>859</v>
      </c>
      <c r="D95" s="581"/>
      <c r="E95" s="582" t="s">
        <v>860</v>
      </c>
      <c r="F95" s="583">
        <v>24716</v>
      </c>
      <c r="G95" s="583">
        <v>24716</v>
      </c>
      <c r="H95" s="581">
        <v>1</v>
      </c>
      <c r="I95" s="580"/>
      <c r="J95" s="587">
        <v>80</v>
      </c>
      <c r="K95" s="587">
        <v>77</v>
      </c>
      <c r="L95" s="581">
        <v>29</v>
      </c>
      <c r="M95" s="581">
        <v>2</v>
      </c>
      <c r="N95" s="580" t="s">
        <v>767</v>
      </c>
      <c r="O95" s="584">
        <v>1</v>
      </c>
      <c r="P95" s="584">
        <v>6</v>
      </c>
      <c r="Q95" s="584">
        <v>1</v>
      </c>
      <c r="R95" s="584">
        <v>1</v>
      </c>
      <c r="S95" s="584">
        <v>1</v>
      </c>
      <c r="T95" s="584">
        <v>3</v>
      </c>
      <c r="U95" s="582" t="s">
        <v>812</v>
      </c>
    </row>
    <row r="96" spans="1:22" ht="21.75" customHeight="1">
      <c r="A96" s="555">
        <v>94</v>
      </c>
      <c r="B96" s="579" t="s">
        <v>336</v>
      </c>
      <c r="C96" s="580" t="s">
        <v>924</v>
      </c>
      <c r="D96" s="581"/>
      <c r="E96" s="582" t="s">
        <v>861</v>
      </c>
      <c r="F96" s="583">
        <v>44070</v>
      </c>
      <c r="G96" s="583">
        <v>33298</v>
      </c>
      <c r="H96" s="581">
        <v>1</v>
      </c>
      <c r="I96" s="580"/>
      <c r="J96" s="587">
        <v>1090</v>
      </c>
      <c r="K96" s="587">
        <v>0</v>
      </c>
      <c r="L96" s="581">
        <v>792</v>
      </c>
      <c r="M96" s="581">
        <v>15</v>
      </c>
      <c r="N96" s="580" t="s">
        <v>767</v>
      </c>
      <c r="O96" s="584">
        <v>1</v>
      </c>
      <c r="P96" s="584">
        <v>6</v>
      </c>
      <c r="Q96" s="584">
        <v>2</v>
      </c>
      <c r="R96" s="584">
        <v>1</v>
      </c>
      <c r="S96" s="584">
        <v>1</v>
      </c>
      <c r="T96" s="584">
        <v>3</v>
      </c>
      <c r="U96" s="582" t="s">
        <v>862</v>
      </c>
      <c r="V96" s="585">
        <v>2</v>
      </c>
    </row>
    <row r="97" spans="1:22" ht="21.75" customHeight="1">
      <c r="A97" s="555">
        <v>95</v>
      </c>
      <c r="B97" s="579" t="s">
        <v>336</v>
      </c>
      <c r="C97" s="580" t="s">
        <v>925</v>
      </c>
      <c r="D97" s="581"/>
      <c r="E97" s="582" t="s">
        <v>863</v>
      </c>
      <c r="F97" s="583">
        <v>37599</v>
      </c>
      <c r="G97" s="583">
        <v>35735</v>
      </c>
      <c r="H97" s="581">
        <v>1</v>
      </c>
      <c r="I97" s="580"/>
      <c r="J97" s="587">
        <v>350</v>
      </c>
      <c r="K97" s="587">
        <v>0</v>
      </c>
      <c r="L97" s="581">
        <v>88</v>
      </c>
      <c r="M97" s="581">
        <v>1</v>
      </c>
      <c r="N97" s="580" t="s">
        <v>767</v>
      </c>
      <c r="O97" s="584">
        <v>1</v>
      </c>
      <c r="P97" s="584">
        <v>6</v>
      </c>
      <c r="Q97" s="584">
        <v>3</v>
      </c>
      <c r="R97" s="584">
        <v>1</v>
      </c>
      <c r="S97" s="584">
        <v>1</v>
      </c>
      <c r="T97" s="584">
        <v>3</v>
      </c>
      <c r="U97" s="582" t="s">
        <v>864</v>
      </c>
      <c r="V97" s="585">
        <v>2</v>
      </c>
    </row>
    <row r="98" spans="1:22" ht="21.75" customHeight="1">
      <c r="A98" s="555">
        <v>96</v>
      </c>
      <c r="B98" s="590" t="s">
        <v>336</v>
      </c>
      <c r="C98" s="591" t="s">
        <v>926</v>
      </c>
      <c r="D98" s="590"/>
      <c r="E98" s="592" t="s">
        <v>865</v>
      </c>
      <c r="F98" s="593">
        <v>39570</v>
      </c>
      <c r="G98" s="583">
        <v>39584</v>
      </c>
      <c r="H98" s="590">
        <v>1</v>
      </c>
      <c r="I98" s="594"/>
      <c r="J98" s="713">
        <v>300</v>
      </c>
      <c r="K98" s="713">
        <v>0</v>
      </c>
      <c r="L98" s="590">
        <v>45</v>
      </c>
      <c r="M98" s="590">
        <v>1</v>
      </c>
      <c r="N98" s="590" t="s">
        <v>767</v>
      </c>
      <c r="O98" s="595">
        <v>1</v>
      </c>
      <c r="P98" s="590">
        <v>6</v>
      </c>
      <c r="Q98" s="590">
        <v>3</v>
      </c>
      <c r="R98" s="590">
        <v>1</v>
      </c>
      <c r="S98" s="590">
        <v>1</v>
      </c>
      <c r="T98" s="590">
        <v>3</v>
      </c>
      <c r="U98" s="594" t="s">
        <v>864</v>
      </c>
      <c r="V98" s="585">
        <v>2</v>
      </c>
    </row>
    <row r="99" spans="1:22" ht="21.75" customHeight="1">
      <c r="A99" s="555">
        <v>97</v>
      </c>
      <c r="B99" s="579" t="s">
        <v>338</v>
      </c>
      <c r="C99" s="580" t="s">
        <v>927</v>
      </c>
      <c r="D99" s="581"/>
      <c r="E99" s="582" t="s">
        <v>866</v>
      </c>
      <c r="F99" s="583">
        <v>26451</v>
      </c>
      <c r="G99" s="583">
        <v>27061</v>
      </c>
      <c r="H99" s="581"/>
      <c r="I99" s="580" t="s">
        <v>867</v>
      </c>
      <c r="J99" s="587">
        <v>2800</v>
      </c>
      <c r="K99" s="587">
        <v>3321</v>
      </c>
      <c r="L99" s="581">
        <v>2000</v>
      </c>
      <c r="M99" s="581">
        <v>16</v>
      </c>
      <c r="N99" s="580" t="s">
        <v>868</v>
      </c>
      <c r="O99" s="584">
        <v>3</v>
      </c>
      <c r="P99" s="584">
        <v>2</v>
      </c>
      <c r="Q99" s="584">
        <v>3</v>
      </c>
      <c r="R99" s="584">
        <v>1</v>
      </c>
      <c r="S99" s="584">
        <v>1</v>
      </c>
      <c r="T99" s="584">
        <v>3</v>
      </c>
      <c r="U99" s="582" t="s">
        <v>869</v>
      </c>
      <c r="V99" s="585">
        <v>2</v>
      </c>
    </row>
    <row r="100" spans="1:21" ht="15.75" customHeight="1">
      <c r="A100" s="590"/>
      <c r="B100" s="590"/>
      <c r="C100" s="591"/>
      <c r="D100" s="590"/>
      <c r="E100" s="592"/>
      <c r="F100" s="714"/>
      <c r="G100" s="715"/>
      <c r="H100" s="716"/>
      <c r="I100" s="717"/>
      <c r="J100" s="713"/>
      <c r="K100" s="713"/>
      <c r="L100" s="590"/>
      <c r="M100" s="590"/>
      <c r="N100" s="716"/>
      <c r="O100" s="718"/>
      <c r="P100" s="590"/>
      <c r="Q100" s="590"/>
      <c r="R100" s="590"/>
      <c r="S100" s="590"/>
      <c r="T100" s="716"/>
      <c r="U100" s="717"/>
    </row>
    <row r="101" spans="1:21" ht="15.75" customHeight="1">
      <c r="A101" s="590"/>
      <c r="B101" s="590"/>
      <c r="C101" s="591"/>
      <c r="D101" s="590"/>
      <c r="E101" s="592"/>
      <c r="F101" s="714"/>
      <c r="G101" s="715"/>
      <c r="H101" s="716"/>
      <c r="I101" s="717"/>
      <c r="J101" s="713"/>
      <c r="K101" s="713"/>
      <c r="L101" s="590"/>
      <c r="M101" s="590"/>
      <c r="N101" s="716"/>
      <c r="O101" s="718"/>
      <c r="P101" s="590"/>
      <c r="Q101" s="590"/>
      <c r="R101" s="590"/>
      <c r="S101" s="590"/>
      <c r="T101" s="716"/>
      <c r="U101" s="717"/>
    </row>
    <row r="102" spans="1:21" ht="15.75" customHeight="1">
      <c r="A102" s="590"/>
      <c r="B102" s="590"/>
      <c r="C102" s="591"/>
      <c r="D102" s="590"/>
      <c r="E102" s="592"/>
      <c r="F102" s="714"/>
      <c r="G102" s="715"/>
      <c r="H102" s="716"/>
      <c r="I102" s="717"/>
      <c r="J102" s="713"/>
      <c r="K102" s="713"/>
      <c r="L102" s="590"/>
      <c r="M102" s="590"/>
      <c r="N102" s="716"/>
      <c r="O102" s="718"/>
      <c r="P102" s="590"/>
      <c r="Q102" s="590"/>
      <c r="R102" s="590"/>
      <c r="S102" s="590"/>
      <c r="T102" s="716"/>
      <c r="U102" s="717"/>
    </row>
    <row r="103" spans="1:21" ht="15.75" customHeight="1">
      <c r="A103" s="590"/>
      <c r="B103" s="590"/>
      <c r="C103" s="591"/>
      <c r="D103" s="590"/>
      <c r="E103" s="592"/>
      <c r="F103" s="714"/>
      <c r="G103" s="715"/>
      <c r="H103" s="716"/>
      <c r="I103" s="717"/>
      <c r="J103" s="713"/>
      <c r="K103" s="713"/>
      <c r="L103" s="590"/>
      <c r="M103" s="590"/>
      <c r="N103" s="716"/>
      <c r="O103" s="718"/>
      <c r="P103" s="590"/>
      <c r="Q103" s="590"/>
      <c r="R103" s="590"/>
      <c r="S103" s="590"/>
      <c r="T103" s="716"/>
      <c r="U103" s="717"/>
    </row>
    <row r="104" spans="1:21" ht="15.75" customHeight="1">
      <c r="A104" s="590"/>
      <c r="B104" s="590"/>
      <c r="C104" s="591"/>
      <c r="D104" s="590"/>
      <c r="E104" s="592"/>
      <c r="F104" s="714"/>
      <c r="G104" s="715"/>
      <c r="H104" s="716"/>
      <c r="I104" s="717"/>
      <c r="J104" s="713"/>
      <c r="K104" s="713"/>
      <c r="L104" s="590"/>
      <c r="M104" s="590"/>
      <c r="N104" s="716"/>
      <c r="O104" s="718"/>
      <c r="P104" s="590"/>
      <c r="Q104" s="590"/>
      <c r="R104" s="590"/>
      <c r="S104" s="590"/>
      <c r="T104" s="716"/>
      <c r="U104" s="717"/>
    </row>
    <row r="105" spans="1:21" ht="15.75" customHeight="1">
      <c r="A105" s="590"/>
      <c r="B105" s="590"/>
      <c r="C105" s="591"/>
      <c r="D105" s="590"/>
      <c r="E105" s="592"/>
      <c r="F105" s="714"/>
      <c r="G105" s="715"/>
      <c r="H105" s="716"/>
      <c r="I105" s="717"/>
      <c r="J105" s="713"/>
      <c r="K105" s="713"/>
      <c r="L105" s="590"/>
      <c r="M105" s="590"/>
      <c r="N105" s="716"/>
      <c r="O105" s="718"/>
      <c r="P105" s="590"/>
      <c r="Q105" s="590"/>
      <c r="R105" s="590"/>
      <c r="S105" s="590"/>
      <c r="T105" s="716"/>
      <c r="U105" s="717"/>
    </row>
    <row r="106" spans="1:21" ht="15.75" customHeight="1">
      <c r="A106" s="590"/>
      <c r="B106" s="590"/>
      <c r="C106" s="591"/>
      <c r="D106" s="590"/>
      <c r="E106" s="592"/>
      <c r="F106" s="714"/>
      <c r="G106" s="715"/>
      <c r="H106" s="716"/>
      <c r="I106" s="717"/>
      <c r="J106" s="713"/>
      <c r="K106" s="713"/>
      <c r="L106" s="590"/>
      <c r="M106" s="590"/>
      <c r="N106" s="716"/>
      <c r="O106" s="718"/>
      <c r="P106" s="590"/>
      <c r="Q106" s="590"/>
      <c r="R106" s="590"/>
      <c r="S106" s="590"/>
      <c r="T106" s="716"/>
      <c r="U106" s="717"/>
    </row>
    <row r="107" spans="1:21" ht="15.75" customHeight="1">
      <c r="A107" s="590"/>
      <c r="B107" s="590"/>
      <c r="C107" s="591"/>
      <c r="D107" s="590"/>
      <c r="E107" s="592"/>
      <c r="F107" s="714"/>
      <c r="G107" s="715"/>
      <c r="H107" s="716"/>
      <c r="I107" s="717"/>
      <c r="J107" s="713"/>
      <c r="K107" s="713"/>
      <c r="L107" s="590"/>
      <c r="M107" s="590"/>
      <c r="N107" s="716"/>
      <c r="O107" s="718"/>
      <c r="P107" s="590"/>
      <c r="Q107" s="590"/>
      <c r="R107" s="590"/>
      <c r="S107" s="590"/>
      <c r="T107" s="716"/>
      <c r="U107" s="717"/>
    </row>
    <row r="108" spans="1:21" ht="15.75" customHeight="1">
      <c r="A108" s="590"/>
      <c r="B108" s="590"/>
      <c r="C108" s="591"/>
      <c r="D108" s="590"/>
      <c r="E108" s="592"/>
      <c r="F108" s="714"/>
      <c r="G108" s="715"/>
      <c r="H108" s="716"/>
      <c r="I108" s="717"/>
      <c r="J108" s="713"/>
      <c r="K108" s="713"/>
      <c r="L108" s="590"/>
      <c r="M108" s="590"/>
      <c r="N108" s="716"/>
      <c r="O108" s="718"/>
      <c r="P108" s="590"/>
      <c r="Q108" s="590"/>
      <c r="R108" s="590"/>
      <c r="S108" s="590"/>
      <c r="T108" s="716"/>
      <c r="U108" s="717"/>
    </row>
    <row r="109" spans="1:21" ht="15.75" customHeight="1">
      <c r="A109" s="590"/>
      <c r="B109" s="590"/>
      <c r="C109" s="591"/>
      <c r="D109" s="590"/>
      <c r="E109" s="592"/>
      <c r="F109" s="714"/>
      <c r="G109" s="715"/>
      <c r="H109" s="716"/>
      <c r="I109" s="717"/>
      <c r="J109" s="713"/>
      <c r="K109" s="713"/>
      <c r="L109" s="590"/>
      <c r="M109" s="590"/>
      <c r="N109" s="716"/>
      <c r="O109" s="718"/>
      <c r="P109" s="590"/>
      <c r="Q109" s="590"/>
      <c r="R109" s="590"/>
      <c r="S109" s="590"/>
      <c r="T109" s="716"/>
      <c r="U109" s="717"/>
    </row>
    <row r="110" spans="1:21" ht="15.75" customHeight="1">
      <c r="A110" s="590"/>
      <c r="B110" s="590"/>
      <c r="C110" s="591"/>
      <c r="D110" s="590"/>
      <c r="E110" s="592"/>
      <c r="F110" s="714"/>
      <c r="G110" s="715"/>
      <c r="H110" s="716"/>
      <c r="I110" s="717"/>
      <c r="J110" s="713"/>
      <c r="K110" s="713"/>
      <c r="L110" s="590"/>
      <c r="M110" s="590"/>
      <c r="N110" s="716"/>
      <c r="O110" s="718"/>
      <c r="P110" s="590"/>
      <c r="Q110" s="590"/>
      <c r="R110" s="590"/>
      <c r="S110" s="590"/>
      <c r="T110" s="716"/>
      <c r="U110" s="717"/>
    </row>
    <row r="111" spans="1:21" ht="15.75" customHeight="1">
      <c r="A111" s="590"/>
      <c r="B111" s="590"/>
      <c r="C111" s="591"/>
      <c r="D111" s="590"/>
      <c r="E111" s="592"/>
      <c r="F111" s="714"/>
      <c r="G111" s="715"/>
      <c r="H111" s="716"/>
      <c r="I111" s="717"/>
      <c r="J111" s="713"/>
      <c r="K111" s="713"/>
      <c r="L111" s="590"/>
      <c r="M111" s="590"/>
      <c r="N111" s="716"/>
      <c r="O111" s="718"/>
      <c r="P111" s="590"/>
      <c r="Q111" s="590"/>
      <c r="R111" s="590"/>
      <c r="S111" s="590"/>
      <c r="T111" s="716"/>
      <c r="U111" s="717"/>
    </row>
    <row r="112" spans="1:21" ht="15.75" customHeight="1">
      <c r="A112" s="590"/>
      <c r="B112" s="590"/>
      <c r="C112" s="591"/>
      <c r="D112" s="590"/>
      <c r="E112" s="592"/>
      <c r="F112" s="714"/>
      <c r="G112" s="715"/>
      <c r="H112" s="716"/>
      <c r="I112" s="717"/>
      <c r="J112" s="713"/>
      <c r="K112" s="713"/>
      <c r="L112" s="590"/>
      <c r="M112" s="590"/>
      <c r="N112" s="716"/>
      <c r="O112" s="718"/>
      <c r="P112" s="590"/>
      <c r="Q112" s="590"/>
      <c r="R112" s="590"/>
      <c r="S112" s="590"/>
      <c r="T112" s="716"/>
      <c r="U112" s="717"/>
    </row>
    <row r="113" spans="1:21" ht="15.75" customHeight="1">
      <c r="A113" s="590"/>
      <c r="B113" s="590"/>
      <c r="C113" s="591"/>
      <c r="D113" s="590"/>
      <c r="E113" s="592"/>
      <c r="F113" s="714"/>
      <c r="G113" s="715"/>
      <c r="H113" s="716"/>
      <c r="I113" s="717"/>
      <c r="J113" s="713"/>
      <c r="K113" s="713"/>
      <c r="L113" s="590"/>
      <c r="M113" s="590"/>
      <c r="N113" s="716"/>
      <c r="O113" s="718"/>
      <c r="P113" s="590"/>
      <c r="Q113" s="590"/>
      <c r="R113" s="590"/>
      <c r="S113" s="590"/>
      <c r="T113" s="716"/>
      <c r="U113" s="717"/>
    </row>
    <row r="114" spans="1:21" ht="15.75" customHeight="1">
      <c r="A114" s="590"/>
      <c r="B114" s="590"/>
      <c r="C114" s="591"/>
      <c r="D114" s="590"/>
      <c r="E114" s="592"/>
      <c r="F114" s="714"/>
      <c r="G114" s="715"/>
      <c r="H114" s="716"/>
      <c r="I114" s="717"/>
      <c r="J114" s="713"/>
      <c r="K114" s="713"/>
      <c r="L114" s="590"/>
      <c r="M114" s="590"/>
      <c r="N114" s="716"/>
      <c r="O114" s="718"/>
      <c r="P114" s="590"/>
      <c r="Q114" s="590"/>
      <c r="R114" s="590"/>
      <c r="S114" s="590"/>
      <c r="T114" s="716"/>
      <c r="U114" s="717"/>
    </row>
    <row r="115" spans="1:21" ht="15.75" customHeight="1">
      <c r="A115" s="590"/>
      <c r="B115" s="590"/>
      <c r="C115" s="591"/>
      <c r="D115" s="590"/>
      <c r="E115" s="592"/>
      <c r="F115" s="714"/>
      <c r="G115" s="715"/>
      <c r="H115" s="716"/>
      <c r="I115" s="717"/>
      <c r="J115" s="713"/>
      <c r="K115" s="713"/>
      <c r="L115" s="590"/>
      <c r="M115" s="590"/>
      <c r="N115" s="716"/>
      <c r="O115" s="718"/>
      <c r="P115" s="590"/>
      <c r="Q115" s="590"/>
      <c r="R115" s="590"/>
      <c r="S115" s="590"/>
      <c r="T115" s="716"/>
      <c r="U115" s="717"/>
    </row>
    <row r="116" spans="1:21" ht="15.75" customHeight="1">
      <c r="A116" s="590"/>
      <c r="B116" s="590"/>
      <c r="C116" s="591"/>
      <c r="D116" s="590"/>
      <c r="E116" s="592"/>
      <c r="F116" s="714"/>
      <c r="G116" s="715"/>
      <c r="H116" s="716"/>
      <c r="I116" s="717"/>
      <c r="J116" s="713"/>
      <c r="K116" s="713"/>
      <c r="L116" s="590"/>
      <c r="M116" s="590"/>
      <c r="N116" s="716"/>
      <c r="O116" s="718"/>
      <c r="P116" s="590"/>
      <c r="Q116" s="590"/>
      <c r="R116" s="590"/>
      <c r="S116" s="590"/>
      <c r="T116" s="716"/>
      <c r="U116" s="717"/>
    </row>
    <row r="117" spans="1:21" ht="15.75" customHeight="1">
      <c r="A117" s="590"/>
      <c r="B117" s="590"/>
      <c r="C117" s="591"/>
      <c r="D117" s="590"/>
      <c r="E117" s="592"/>
      <c r="F117" s="714"/>
      <c r="G117" s="715"/>
      <c r="H117" s="716"/>
      <c r="I117" s="717"/>
      <c r="J117" s="713"/>
      <c r="K117" s="713"/>
      <c r="L117" s="590"/>
      <c r="M117" s="590"/>
      <c r="N117" s="716"/>
      <c r="O117" s="718"/>
      <c r="P117" s="590"/>
      <c r="Q117" s="590"/>
      <c r="R117" s="590"/>
      <c r="S117" s="590"/>
      <c r="T117" s="716"/>
      <c r="U117" s="717"/>
    </row>
    <row r="118" spans="1:21" ht="15.75" customHeight="1">
      <c r="A118" s="590"/>
      <c r="B118" s="590"/>
      <c r="C118" s="591"/>
      <c r="D118" s="590"/>
      <c r="E118" s="592"/>
      <c r="F118" s="714"/>
      <c r="G118" s="715"/>
      <c r="H118" s="716"/>
      <c r="I118" s="717"/>
      <c r="J118" s="713"/>
      <c r="K118" s="713"/>
      <c r="L118" s="590"/>
      <c r="M118" s="590"/>
      <c r="N118" s="716"/>
      <c r="O118" s="718"/>
      <c r="P118" s="590"/>
      <c r="Q118" s="590"/>
      <c r="R118" s="590"/>
      <c r="S118" s="590"/>
      <c r="T118" s="716"/>
      <c r="U118" s="717"/>
    </row>
    <row r="119" spans="1:21" ht="15.75" customHeight="1">
      <c r="A119" s="590"/>
      <c r="B119" s="590"/>
      <c r="C119" s="591"/>
      <c r="D119" s="590"/>
      <c r="E119" s="592"/>
      <c r="F119" s="714"/>
      <c r="G119" s="715"/>
      <c r="H119" s="716"/>
      <c r="I119" s="717"/>
      <c r="J119" s="713"/>
      <c r="K119" s="713"/>
      <c r="L119" s="590"/>
      <c r="M119" s="590"/>
      <c r="N119" s="716"/>
      <c r="O119" s="718"/>
      <c r="P119" s="590"/>
      <c r="Q119" s="590"/>
      <c r="R119" s="590"/>
      <c r="S119" s="590"/>
      <c r="T119" s="716"/>
      <c r="U119" s="717"/>
    </row>
    <row r="120" spans="1:21" ht="15.75" customHeight="1">
      <c r="A120" s="590"/>
      <c r="B120" s="590"/>
      <c r="C120" s="591"/>
      <c r="D120" s="590"/>
      <c r="E120" s="592"/>
      <c r="F120" s="714"/>
      <c r="G120" s="715"/>
      <c r="H120" s="716"/>
      <c r="I120" s="717"/>
      <c r="J120" s="713"/>
      <c r="K120" s="713"/>
      <c r="L120" s="590"/>
      <c r="M120" s="590"/>
      <c r="N120" s="716"/>
      <c r="O120" s="718"/>
      <c r="P120" s="590"/>
      <c r="Q120" s="590"/>
      <c r="R120" s="590"/>
      <c r="S120" s="590"/>
      <c r="T120" s="716"/>
      <c r="U120" s="717"/>
    </row>
    <row r="121" spans="1:21" ht="15.75" customHeight="1">
      <c r="A121" s="590"/>
      <c r="B121" s="590"/>
      <c r="C121" s="591"/>
      <c r="D121" s="590"/>
      <c r="E121" s="592"/>
      <c r="F121" s="714"/>
      <c r="G121" s="715"/>
      <c r="H121" s="716"/>
      <c r="I121" s="717"/>
      <c r="J121" s="713"/>
      <c r="K121" s="713"/>
      <c r="L121" s="590"/>
      <c r="M121" s="590"/>
      <c r="N121" s="716"/>
      <c r="O121" s="718"/>
      <c r="P121" s="590"/>
      <c r="Q121" s="590"/>
      <c r="R121" s="590"/>
      <c r="S121" s="590"/>
      <c r="T121" s="716"/>
      <c r="U121" s="717"/>
    </row>
    <row r="122" spans="1:21" ht="15.75" customHeight="1">
      <c r="A122" s="590"/>
      <c r="B122" s="590"/>
      <c r="C122" s="591"/>
      <c r="D122" s="590"/>
      <c r="E122" s="592"/>
      <c r="F122" s="714"/>
      <c r="G122" s="715"/>
      <c r="H122" s="716"/>
      <c r="I122" s="717"/>
      <c r="J122" s="713"/>
      <c r="K122" s="713"/>
      <c r="L122" s="590"/>
      <c r="M122" s="590"/>
      <c r="N122" s="716"/>
      <c r="O122" s="718"/>
      <c r="P122" s="590"/>
      <c r="Q122" s="590"/>
      <c r="R122" s="590"/>
      <c r="S122" s="590"/>
      <c r="T122" s="716"/>
      <c r="U122" s="717"/>
    </row>
    <row r="123" spans="1:21" ht="15.75" customHeight="1">
      <c r="A123" s="590"/>
      <c r="B123" s="590"/>
      <c r="C123" s="591"/>
      <c r="D123" s="590"/>
      <c r="E123" s="592"/>
      <c r="F123" s="714"/>
      <c r="G123" s="715"/>
      <c r="H123" s="716"/>
      <c r="I123" s="717"/>
      <c r="J123" s="713"/>
      <c r="K123" s="713"/>
      <c r="L123" s="590"/>
      <c r="M123" s="590"/>
      <c r="N123" s="716"/>
      <c r="O123" s="718"/>
      <c r="P123" s="590"/>
      <c r="Q123" s="590"/>
      <c r="R123" s="590"/>
      <c r="S123" s="590"/>
      <c r="T123" s="716"/>
      <c r="U123" s="717"/>
    </row>
    <row r="124" spans="1:21" ht="15.75" customHeight="1">
      <c r="A124" s="590"/>
      <c r="B124" s="590"/>
      <c r="C124" s="591"/>
      <c r="D124" s="590"/>
      <c r="E124" s="592"/>
      <c r="F124" s="714"/>
      <c r="G124" s="715"/>
      <c r="H124" s="716"/>
      <c r="I124" s="717"/>
      <c r="J124" s="713"/>
      <c r="K124" s="713"/>
      <c r="L124" s="590"/>
      <c r="M124" s="590"/>
      <c r="N124" s="716"/>
      <c r="O124" s="718"/>
      <c r="P124" s="590"/>
      <c r="Q124" s="590"/>
      <c r="R124" s="590"/>
      <c r="S124" s="590"/>
      <c r="T124" s="716"/>
      <c r="U124" s="717"/>
    </row>
    <row r="125" spans="1:21" ht="15.75" customHeight="1">
      <c r="A125" s="590"/>
      <c r="B125" s="590"/>
      <c r="C125" s="591"/>
      <c r="D125" s="590"/>
      <c r="E125" s="592"/>
      <c r="F125" s="714"/>
      <c r="G125" s="715"/>
      <c r="H125" s="716"/>
      <c r="I125" s="717"/>
      <c r="J125" s="713"/>
      <c r="K125" s="713"/>
      <c r="L125" s="590"/>
      <c r="M125" s="590"/>
      <c r="N125" s="716"/>
      <c r="O125" s="718"/>
      <c r="P125" s="590"/>
      <c r="Q125" s="590"/>
      <c r="R125" s="590"/>
      <c r="S125" s="590"/>
      <c r="T125" s="716"/>
      <c r="U125" s="717"/>
    </row>
    <row r="126" spans="1:21" ht="15.75" customHeight="1">
      <c r="A126" s="590"/>
      <c r="B126" s="590"/>
      <c r="C126" s="591"/>
      <c r="D126" s="590"/>
      <c r="E126" s="592"/>
      <c r="F126" s="714"/>
      <c r="G126" s="715"/>
      <c r="H126" s="716"/>
      <c r="I126" s="717"/>
      <c r="J126" s="713"/>
      <c r="K126" s="713"/>
      <c r="L126" s="590"/>
      <c r="M126" s="590"/>
      <c r="N126" s="716"/>
      <c r="O126" s="718"/>
      <c r="P126" s="590"/>
      <c r="Q126" s="590"/>
      <c r="R126" s="590"/>
      <c r="S126" s="590"/>
      <c r="T126" s="716"/>
      <c r="U126" s="717"/>
    </row>
    <row r="127" spans="1:21" ht="15.75" customHeight="1">
      <c r="A127" s="590"/>
      <c r="B127" s="590"/>
      <c r="C127" s="591"/>
      <c r="D127" s="590"/>
      <c r="E127" s="592"/>
      <c r="F127" s="714"/>
      <c r="G127" s="715"/>
      <c r="H127" s="716"/>
      <c r="I127" s="717"/>
      <c r="J127" s="713"/>
      <c r="K127" s="713"/>
      <c r="L127" s="590"/>
      <c r="M127" s="590"/>
      <c r="N127" s="716"/>
      <c r="O127" s="718"/>
      <c r="P127" s="590"/>
      <c r="Q127" s="590"/>
      <c r="R127" s="590"/>
      <c r="S127" s="590"/>
      <c r="T127" s="716"/>
      <c r="U127" s="717"/>
    </row>
    <row r="128" spans="1:21" ht="15.75" customHeight="1">
      <c r="A128" s="590"/>
      <c r="B128" s="590"/>
      <c r="C128" s="591"/>
      <c r="D128" s="590"/>
      <c r="E128" s="592"/>
      <c r="F128" s="714"/>
      <c r="G128" s="715"/>
      <c r="H128" s="716"/>
      <c r="I128" s="717"/>
      <c r="J128" s="713"/>
      <c r="K128" s="713"/>
      <c r="L128" s="590"/>
      <c r="M128" s="590"/>
      <c r="N128" s="716"/>
      <c r="O128" s="718"/>
      <c r="P128" s="590"/>
      <c r="Q128" s="590"/>
      <c r="R128" s="590"/>
      <c r="S128" s="590"/>
      <c r="T128" s="716"/>
      <c r="U128" s="717"/>
    </row>
    <row r="129" spans="1:21" ht="15.75" customHeight="1">
      <c r="A129" s="590"/>
      <c r="B129" s="590"/>
      <c r="C129" s="591"/>
      <c r="D129" s="590"/>
      <c r="E129" s="592"/>
      <c r="F129" s="714"/>
      <c r="G129" s="715"/>
      <c r="H129" s="716"/>
      <c r="I129" s="717"/>
      <c r="J129" s="713"/>
      <c r="K129" s="713"/>
      <c r="L129" s="590"/>
      <c r="M129" s="590"/>
      <c r="N129" s="716"/>
      <c r="O129" s="718"/>
      <c r="P129" s="590"/>
      <c r="Q129" s="590"/>
      <c r="R129" s="590"/>
      <c r="S129" s="590"/>
      <c r="T129" s="716"/>
      <c r="U129" s="717"/>
    </row>
    <row r="130" spans="1:21" ht="15.75" customHeight="1">
      <c r="A130" s="590"/>
      <c r="B130" s="590"/>
      <c r="C130" s="591"/>
      <c r="D130" s="590"/>
      <c r="E130" s="592"/>
      <c r="F130" s="714"/>
      <c r="G130" s="715"/>
      <c r="H130" s="716"/>
      <c r="I130" s="717"/>
      <c r="J130" s="713"/>
      <c r="K130" s="713"/>
      <c r="L130" s="590"/>
      <c r="M130" s="590"/>
      <c r="N130" s="716"/>
      <c r="O130" s="718"/>
      <c r="P130" s="590"/>
      <c r="Q130" s="590"/>
      <c r="R130" s="590"/>
      <c r="S130" s="590"/>
      <c r="T130" s="716"/>
      <c r="U130" s="717"/>
    </row>
    <row r="131" spans="1:21" ht="15.75" customHeight="1">
      <c r="A131" s="590"/>
      <c r="B131" s="590"/>
      <c r="C131" s="591"/>
      <c r="D131" s="590"/>
      <c r="E131" s="592"/>
      <c r="F131" s="714"/>
      <c r="G131" s="715"/>
      <c r="H131" s="716"/>
      <c r="I131" s="717"/>
      <c r="J131" s="713"/>
      <c r="K131" s="713"/>
      <c r="L131" s="590"/>
      <c r="M131" s="590"/>
      <c r="N131" s="716"/>
      <c r="O131" s="718"/>
      <c r="P131" s="590"/>
      <c r="Q131" s="590"/>
      <c r="R131" s="590"/>
      <c r="S131" s="590"/>
      <c r="T131" s="716"/>
      <c r="U131" s="717"/>
    </row>
    <row r="132" spans="1:21" ht="15.75" customHeight="1">
      <c r="A132" s="590"/>
      <c r="B132" s="590"/>
      <c r="C132" s="591"/>
      <c r="D132" s="590"/>
      <c r="E132" s="592"/>
      <c r="F132" s="714"/>
      <c r="G132" s="715"/>
      <c r="H132" s="716"/>
      <c r="I132" s="717"/>
      <c r="J132" s="713"/>
      <c r="K132" s="713"/>
      <c r="L132" s="590"/>
      <c r="M132" s="590"/>
      <c r="N132" s="716"/>
      <c r="O132" s="718"/>
      <c r="P132" s="590"/>
      <c r="Q132" s="590"/>
      <c r="R132" s="590"/>
      <c r="S132" s="590"/>
      <c r="T132" s="716"/>
      <c r="U132" s="717"/>
    </row>
    <row r="133" spans="1:21" ht="15.75" customHeight="1">
      <c r="A133" s="590"/>
      <c r="B133" s="590"/>
      <c r="C133" s="591"/>
      <c r="D133" s="590"/>
      <c r="E133" s="592"/>
      <c r="F133" s="714"/>
      <c r="G133" s="715"/>
      <c r="H133" s="716"/>
      <c r="I133" s="717"/>
      <c r="J133" s="713"/>
      <c r="K133" s="713"/>
      <c r="L133" s="590"/>
      <c r="M133" s="590"/>
      <c r="N133" s="716"/>
      <c r="O133" s="718"/>
      <c r="P133" s="590"/>
      <c r="Q133" s="590"/>
      <c r="R133" s="590"/>
      <c r="S133" s="590"/>
      <c r="T133" s="716"/>
      <c r="U133" s="717"/>
    </row>
    <row r="134" spans="1:21" ht="15.75" customHeight="1">
      <c r="A134" s="590"/>
      <c r="B134" s="590"/>
      <c r="C134" s="591"/>
      <c r="D134" s="590"/>
      <c r="E134" s="592"/>
      <c r="F134" s="714"/>
      <c r="G134" s="715"/>
      <c r="H134" s="716"/>
      <c r="I134" s="717"/>
      <c r="J134" s="713"/>
      <c r="K134" s="713"/>
      <c r="L134" s="590"/>
      <c r="M134" s="590"/>
      <c r="N134" s="716"/>
      <c r="O134" s="718"/>
      <c r="P134" s="590"/>
      <c r="Q134" s="590"/>
      <c r="R134" s="590"/>
      <c r="S134" s="590"/>
      <c r="T134" s="716"/>
      <c r="U134" s="717"/>
    </row>
    <row r="135" spans="1:21" ht="15.75" customHeight="1">
      <c r="A135" s="590"/>
      <c r="B135" s="590"/>
      <c r="C135" s="591"/>
      <c r="D135" s="590"/>
      <c r="E135" s="592"/>
      <c r="F135" s="714"/>
      <c r="G135" s="715"/>
      <c r="H135" s="716"/>
      <c r="I135" s="717"/>
      <c r="J135" s="713"/>
      <c r="K135" s="713"/>
      <c r="L135" s="590"/>
      <c r="M135" s="590"/>
      <c r="N135" s="716"/>
      <c r="O135" s="718"/>
      <c r="P135" s="590"/>
      <c r="Q135" s="590"/>
      <c r="R135" s="590"/>
      <c r="S135" s="590"/>
      <c r="T135" s="716"/>
      <c r="U135" s="717"/>
    </row>
    <row r="136" spans="1:21" ht="15.75" customHeight="1">
      <c r="A136" s="590"/>
      <c r="B136" s="590"/>
      <c r="C136" s="591"/>
      <c r="D136" s="590"/>
      <c r="E136" s="592"/>
      <c r="F136" s="714"/>
      <c r="G136" s="715"/>
      <c r="H136" s="716"/>
      <c r="I136" s="717"/>
      <c r="J136" s="713"/>
      <c r="K136" s="713"/>
      <c r="L136" s="590"/>
      <c r="M136" s="590"/>
      <c r="N136" s="716"/>
      <c r="O136" s="718"/>
      <c r="P136" s="590"/>
      <c r="Q136" s="590"/>
      <c r="R136" s="590"/>
      <c r="S136" s="590"/>
      <c r="T136" s="716"/>
      <c r="U136" s="717"/>
    </row>
    <row r="137" spans="1:21" ht="15.75" customHeight="1">
      <c r="A137" s="590"/>
      <c r="B137" s="590"/>
      <c r="C137" s="591"/>
      <c r="D137" s="590"/>
      <c r="E137" s="592"/>
      <c r="F137" s="714"/>
      <c r="G137" s="715"/>
      <c r="H137" s="716"/>
      <c r="I137" s="717"/>
      <c r="J137" s="713"/>
      <c r="K137" s="713"/>
      <c r="L137" s="590"/>
      <c r="M137" s="590"/>
      <c r="N137" s="716"/>
      <c r="O137" s="718"/>
      <c r="P137" s="590"/>
      <c r="Q137" s="590"/>
      <c r="R137" s="590"/>
      <c r="S137" s="590"/>
      <c r="T137" s="716"/>
      <c r="U137" s="717"/>
    </row>
    <row r="138" spans="1:21" ht="15.75" customHeight="1">
      <c r="A138" s="590"/>
      <c r="B138" s="590"/>
      <c r="C138" s="591"/>
      <c r="D138" s="590"/>
      <c r="E138" s="592"/>
      <c r="F138" s="714"/>
      <c r="G138" s="715"/>
      <c r="H138" s="716"/>
      <c r="I138" s="717"/>
      <c r="J138" s="713"/>
      <c r="K138" s="713"/>
      <c r="L138" s="590"/>
      <c r="M138" s="590"/>
      <c r="N138" s="716"/>
      <c r="O138" s="718"/>
      <c r="P138" s="590"/>
      <c r="Q138" s="590"/>
      <c r="R138" s="590"/>
      <c r="S138" s="590"/>
      <c r="T138" s="716"/>
      <c r="U138" s="717"/>
    </row>
    <row r="139" spans="1:21" ht="15.75" customHeight="1">
      <c r="A139" s="590"/>
      <c r="B139" s="590"/>
      <c r="C139" s="591"/>
      <c r="D139" s="590"/>
      <c r="E139" s="592"/>
      <c r="F139" s="714"/>
      <c r="G139" s="715"/>
      <c r="H139" s="716"/>
      <c r="I139" s="717"/>
      <c r="J139" s="713"/>
      <c r="K139" s="713"/>
      <c r="L139" s="590"/>
      <c r="M139" s="590"/>
      <c r="N139" s="716"/>
      <c r="O139" s="718"/>
      <c r="P139" s="590"/>
      <c r="Q139" s="590"/>
      <c r="R139" s="590"/>
      <c r="S139" s="590"/>
      <c r="T139" s="716"/>
      <c r="U139" s="717"/>
    </row>
    <row r="140" spans="1:21" ht="15.75" customHeight="1">
      <c r="A140" s="590"/>
      <c r="B140" s="590"/>
      <c r="C140" s="591"/>
      <c r="D140" s="590"/>
      <c r="E140" s="592"/>
      <c r="F140" s="714"/>
      <c r="G140" s="715"/>
      <c r="H140" s="716"/>
      <c r="I140" s="717"/>
      <c r="J140" s="713"/>
      <c r="K140" s="713"/>
      <c r="L140" s="590"/>
      <c r="M140" s="590"/>
      <c r="N140" s="716"/>
      <c r="O140" s="718"/>
      <c r="P140" s="590"/>
      <c r="Q140" s="590"/>
      <c r="R140" s="590"/>
      <c r="S140" s="590"/>
      <c r="T140" s="716"/>
      <c r="U140" s="717"/>
    </row>
    <row r="141" spans="1:21" ht="15.75" customHeight="1">
      <c r="A141" s="590"/>
      <c r="B141" s="590"/>
      <c r="C141" s="591"/>
      <c r="D141" s="590"/>
      <c r="E141" s="592"/>
      <c r="F141" s="714"/>
      <c r="G141" s="715"/>
      <c r="H141" s="716"/>
      <c r="I141" s="717"/>
      <c r="J141" s="713"/>
      <c r="K141" s="713"/>
      <c r="L141" s="590"/>
      <c r="M141" s="590"/>
      <c r="N141" s="716"/>
      <c r="O141" s="718"/>
      <c r="P141" s="590"/>
      <c r="Q141" s="590"/>
      <c r="R141" s="590"/>
      <c r="S141" s="590"/>
      <c r="T141" s="716"/>
      <c r="U141" s="717"/>
    </row>
    <row r="142" spans="1:21" ht="15.75" customHeight="1">
      <c r="A142" s="590"/>
      <c r="B142" s="590"/>
      <c r="C142" s="591"/>
      <c r="D142" s="590"/>
      <c r="E142" s="592"/>
      <c r="F142" s="714"/>
      <c r="G142" s="715"/>
      <c r="H142" s="716"/>
      <c r="I142" s="717"/>
      <c r="J142" s="713"/>
      <c r="K142" s="713"/>
      <c r="L142" s="590"/>
      <c r="M142" s="590"/>
      <c r="N142" s="716"/>
      <c r="O142" s="718"/>
      <c r="P142" s="590"/>
      <c r="Q142" s="590"/>
      <c r="R142" s="590"/>
      <c r="S142" s="590"/>
      <c r="T142" s="716"/>
      <c r="U142" s="717"/>
    </row>
    <row r="143" spans="1:21" ht="15.75" customHeight="1">
      <c r="A143" s="590"/>
      <c r="B143" s="590"/>
      <c r="C143" s="591"/>
      <c r="D143" s="590"/>
      <c r="E143" s="592"/>
      <c r="F143" s="714"/>
      <c r="G143" s="715"/>
      <c r="H143" s="716"/>
      <c r="I143" s="717"/>
      <c r="J143" s="713"/>
      <c r="K143" s="713"/>
      <c r="L143" s="590"/>
      <c r="M143" s="590"/>
      <c r="N143" s="716"/>
      <c r="O143" s="718"/>
      <c r="P143" s="590"/>
      <c r="Q143" s="590"/>
      <c r="R143" s="590"/>
      <c r="S143" s="590"/>
      <c r="T143" s="716"/>
      <c r="U143" s="717"/>
    </row>
    <row r="144" spans="1:21" ht="15.75" customHeight="1">
      <c r="A144" s="590"/>
      <c r="B144" s="590"/>
      <c r="C144" s="591"/>
      <c r="D144" s="590"/>
      <c r="E144" s="592"/>
      <c r="F144" s="714"/>
      <c r="G144" s="715"/>
      <c r="H144" s="716"/>
      <c r="I144" s="717"/>
      <c r="J144" s="713"/>
      <c r="K144" s="713"/>
      <c r="L144" s="590"/>
      <c r="M144" s="590"/>
      <c r="N144" s="716"/>
      <c r="O144" s="718"/>
      <c r="P144" s="590"/>
      <c r="Q144" s="590"/>
      <c r="R144" s="590"/>
      <c r="S144" s="590"/>
      <c r="T144" s="716"/>
      <c r="U144" s="717"/>
    </row>
    <row r="145" spans="1:21" ht="15.75" customHeight="1">
      <c r="A145" s="590"/>
      <c r="B145" s="590"/>
      <c r="C145" s="591"/>
      <c r="D145" s="590"/>
      <c r="E145" s="592"/>
      <c r="F145" s="714"/>
      <c r="G145" s="715"/>
      <c r="H145" s="716"/>
      <c r="I145" s="717"/>
      <c r="J145" s="713"/>
      <c r="K145" s="713"/>
      <c r="L145" s="590"/>
      <c r="M145" s="590"/>
      <c r="N145" s="716"/>
      <c r="O145" s="718"/>
      <c r="P145" s="590"/>
      <c r="Q145" s="590"/>
      <c r="R145" s="590"/>
      <c r="S145" s="590"/>
      <c r="T145" s="716"/>
      <c r="U145" s="717"/>
    </row>
    <row r="146" spans="1:21" ht="15.75" customHeight="1">
      <c r="A146" s="590"/>
      <c r="B146" s="590"/>
      <c r="C146" s="591"/>
      <c r="D146" s="590"/>
      <c r="E146" s="592"/>
      <c r="F146" s="714"/>
      <c r="G146" s="715"/>
      <c r="H146" s="716"/>
      <c r="I146" s="717"/>
      <c r="J146" s="713"/>
      <c r="K146" s="713"/>
      <c r="L146" s="590"/>
      <c r="M146" s="590"/>
      <c r="N146" s="716"/>
      <c r="O146" s="718"/>
      <c r="P146" s="590"/>
      <c r="Q146" s="590"/>
      <c r="R146" s="590"/>
      <c r="S146" s="590"/>
      <c r="T146" s="716"/>
      <c r="U146" s="717"/>
    </row>
    <row r="147" spans="1:21" ht="15.75" customHeight="1">
      <c r="A147" s="590"/>
      <c r="B147" s="590"/>
      <c r="C147" s="591"/>
      <c r="D147" s="590"/>
      <c r="E147" s="592"/>
      <c r="F147" s="714"/>
      <c r="G147" s="715"/>
      <c r="H147" s="716"/>
      <c r="I147" s="717"/>
      <c r="J147" s="713"/>
      <c r="K147" s="713"/>
      <c r="L147" s="590"/>
      <c r="M147" s="590"/>
      <c r="N147" s="716"/>
      <c r="O147" s="718"/>
      <c r="P147" s="590"/>
      <c r="Q147" s="590"/>
      <c r="R147" s="590"/>
      <c r="S147" s="590"/>
      <c r="T147" s="716"/>
      <c r="U147" s="717"/>
    </row>
    <row r="148" spans="1:21" ht="15.75" customHeight="1">
      <c r="A148" s="590"/>
      <c r="B148" s="590"/>
      <c r="C148" s="591"/>
      <c r="D148" s="590"/>
      <c r="E148" s="592"/>
      <c r="F148" s="714"/>
      <c r="G148" s="715"/>
      <c r="H148" s="716"/>
      <c r="I148" s="717"/>
      <c r="J148" s="713"/>
      <c r="K148" s="713"/>
      <c r="L148" s="590"/>
      <c r="M148" s="590"/>
      <c r="N148" s="716"/>
      <c r="O148" s="718"/>
      <c r="P148" s="590"/>
      <c r="Q148" s="590"/>
      <c r="R148" s="590"/>
      <c r="S148" s="590"/>
      <c r="T148" s="716"/>
      <c r="U148" s="717"/>
    </row>
    <row r="149" spans="1:21" ht="15.75" customHeight="1">
      <c r="A149" s="590"/>
      <c r="B149" s="590"/>
      <c r="C149" s="591"/>
      <c r="D149" s="590"/>
      <c r="E149" s="592"/>
      <c r="F149" s="714"/>
      <c r="G149" s="715"/>
      <c r="H149" s="716"/>
      <c r="I149" s="717"/>
      <c r="J149" s="713"/>
      <c r="K149" s="713"/>
      <c r="L149" s="590"/>
      <c r="M149" s="590"/>
      <c r="N149" s="716"/>
      <c r="O149" s="718"/>
      <c r="P149" s="590"/>
      <c r="Q149" s="590"/>
      <c r="R149" s="590"/>
      <c r="S149" s="590"/>
      <c r="T149" s="716"/>
      <c r="U149" s="717"/>
    </row>
    <row r="150" spans="1:21" ht="15.75" customHeight="1">
      <c r="A150" s="590"/>
      <c r="B150" s="590"/>
      <c r="C150" s="591"/>
      <c r="D150" s="590"/>
      <c r="E150" s="592"/>
      <c r="F150" s="714"/>
      <c r="G150" s="715"/>
      <c r="H150" s="716"/>
      <c r="I150" s="717"/>
      <c r="J150" s="713"/>
      <c r="K150" s="713"/>
      <c r="L150" s="590"/>
      <c r="M150" s="590"/>
      <c r="N150" s="716"/>
      <c r="O150" s="718"/>
      <c r="P150" s="590"/>
      <c r="Q150" s="590"/>
      <c r="R150" s="590"/>
      <c r="S150" s="590"/>
      <c r="T150" s="716"/>
      <c r="U150" s="717"/>
    </row>
    <row r="151" spans="1:21" ht="15.75" customHeight="1">
      <c r="A151" s="590"/>
      <c r="B151" s="590"/>
      <c r="C151" s="591"/>
      <c r="D151" s="590"/>
      <c r="E151" s="592"/>
      <c r="F151" s="714"/>
      <c r="G151" s="715"/>
      <c r="H151" s="716"/>
      <c r="I151" s="717"/>
      <c r="J151" s="713"/>
      <c r="K151" s="713"/>
      <c r="L151" s="590"/>
      <c r="M151" s="590"/>
      <c r="N151" s="716"/>
      <c r="O151" s="718"/>
      <c r="P151" s="590"/>
      <c r="Q151" s="590"/>
      <c r="R151" s="590"/>
      <c r="S151" s="590"/>
      <c r="T151" s="716"/>
      <c r="U151" s="717"/>
    </row>
    <row r="152" spans="1:21" ht="15.75" customHeight="1">
      <c r="A152" s="590"/>
      <c r="B152" s="590"/>
      <c r="C152" s="591"/>
      <c r="D152" s="590"/>
      <c r="E152" s="592"/>
      <c r="F152" s="714"/>
      <c r="G152" s="715"/>
      <c r="H152" s="716"/>
      <c r="I152" s="717"/>
      <c r="J152" s="713"/>
      <c r="K152" s="713"/>
      <c r="L152" s="590"/>
      <c r="M152" s="590"/>
      <c r="N152" s="716"/>
      <c r="O152" s="718"/>
      <c r="P152" s="590"/>
      <c r="Q152" s="590"/>
      <c r="R152" s="590"/>
      <c r="S152" s="590"/>
      <c r="T152" s="716"/>
      <c r="U152" s="717"/>
    </row>
    <row r="153" spans="1:21" ht="15.75" customHeight="1">
      <c r="A153" s="590"/>
      <c r="B153" s="590"/>
      <c r="C153" s="591"/>
      <c r="D153" s="590"/>
      <c r="E153" s="592"/>
      <c r="F153" s="714"/>
      <c r="G153" s="715"/>
      <c r="H153" s="716"/>
      <c r="I153" s="717"/>
      <c r="J153" s="713"/>
      <c r="K153" s="713"/>
      <c r="L153" s="590"/>
      <c r="M153" s="590"/>
      <c r="N153" s="716"/>
      <c r="O153" s="718"/>
      <c r="P153" s="590"/>
      <c r="Q153" s="590"/>
      <c r="R153" s="590"/>
      <c r="S153" s="590"/>
      <c r="T153" s="716"/>
      <c r="U153" s="717"/>
    </row>
    <row r="154" spans="1:21" ht="15.75" customHeight="1">
      <c r="A154" s="590"/>
      <c r="B154" s="590"/>
      <c r="C154" s="591"/>
      <c r="D154" s="590"/>
      <c r="E154" s="592"/>
      <c r="F154" s="714"/>
      <c r="G154" s="715"/>
      <c r="H154" s="716"/>
      <c r="I154" s="717"/>
      <c r="J154" s="713"/>
      <c r="K154" s="713"/>
      <c r="L154" s="590"/>
      <c r="M154" s="590"/>
      <c r="N154" s="716"/>
      <c r="O154" s="718"/>
      <c r="P154" s="590"/>
      <c r="Q154" s="590"/>
      <c r="R154" s="590"/>
      <c r="S154" s="590"/>
      <c r="T154" s="716"/>
      <c r="U154" s="717"/>
    </row>
    <row r="155" spans="1:21" ht="15.75" customHeight="1">
      <c r="A155" s="590"/>
      <c r="B155" s="590"/>
      <c r="C155" s="591"/>
      <c r="D155" s="590"/>
      <c r="E155" s="592"/>
      <c r="F155" s="714"/>
      <c r="G155" s="715"/>
      <c r="H155" s="716"/>
      <c r="I155" s="717"/>
      <c r="J155" s="713"/>
      <c r="K155" s="713"/>
      <c r="L155" s="590"/>
      <c r="M155" s="590"/>
      <c r="N155" s="716"/>
      <c r="O155" s="718"/>
      <c r="P155" s="590"/>
      <c r="Q155" s="590"/>
      <c r="R155" s="590"/>
      <c r="S155" s="590"/>
      <c r="T155" s="716"/>
      <c r="U155" s="717"/>
    </row>
    <row r="156" spans="1:21" ht="15.75" customHeight="1">
      <c r="A156" s="590"/>
      <c r="B156" s="590"/>
      <c r="C156" s="591"/>
      <c r="D156" s="590"/>
      <c r="E156" s="592"/>
      <c r="F156" s="714"/>
      <c r="G156" s="715"/>
      <c r="H156" s="716"/>
      <c r="I156" s="717"/>
      <c r="J156" s="713"/>
      <c r="K156" s="713"/>
      <c r="L156" s="590"/>
      <c r="M156" s="590"/>
      <c r="N156" s="716"/>
      <c r="O156" s="718"/>
      <c r="P156" s="590"/>
      <c r="Q156" s="590"/>
      <c r="R156" s="590"/>
      <c r="S156" s="590"/>
      <c r="T156" s="716"/>
      <c r="U156" s="717"/>
    </row>
    <row r="157" spans="1:21" ht="15.75" customHeight="1">
      <c r="A157" s="590"/>
      <c r="B157" s="590"/>
      <c r="C157" s="591"/>
      <c r="D157" s="590"/>
      <c r="E157" s="592"/>
      <c r="F157" s="714"/>
      <c r="G157" s="715"/>
      <c r="H157" s="716"/>
      <c r="I157" s="717"/>
      <c r="J157" s="713"/>
      <c r="K157" s="713"/>
      <c r="L157" s="590"/>
      <c r="M157" s="590"/>
      <c r="N157" s="716"/>
      <c r="O157" s="718"/>
      <c r="P157" s="590"/>
      <c r="Q157" s="590"/>
      <c r="R157" s="590"/>
      <c r="S157" s="590"/>
      <c r="T157" s="716"/>
      <c r="U157" s="717"/>
    </row>
    <row r="158" spans="1:21" ht="15.75" customHeight="1">
      <c r="A158" s="590"/>
      <c r="B158" s="590"/>
      <c r="C158" s="591"/>
      <c r="D158" s="590"/>
      <c r="E158" s="592"/>
      <c r="F158" s="714"/>
      <c r="G158" s="715"/>
      <c r="H158" s="716"/>
      <c r="I158" s="717"/>
      <c r="J158" s="713"/>
      <c r="K158" s="713"/>
      <c r="L158" s="590"/>
      <c r="M158" s="590"/>
      <c r="N158" s="716"/>
      <c r="O158" s="718"/>
      <c r="P158" s="590"/>
      <c r="Q158" s="590"/>
      <c r="R158" s="590"/>
      <c r="S158" s="590"/>
      <c r="T158" s="716"/>
      <c r="U158" s="717"/>
    </row>
    <row r="159" spans="1:21" ht="15.75" customHeight="1">
      <c r="A159" s="590"/>
      <c r="B159" s="590"/>
      <c r="C159" s="591"/>
      <c r="D159" s="590"/>
      <c r="E159" s="592"/>
      <c r="F159" s="714"/>
      <c r="G159" s="715"/>
      <c r="H159" s="716"/>
      <c r="I159" s="717"/>
      <c r="J159" s="713"/>
      <c r="K159" s="713"/>
      <c r="L159" s="590"/>
      <c r="M159" s="590"/>
      <c r="N159" s="716"/>
      <c r="O159" s="718"/>
      <c r="P159" s="590"/>
      <c r="Q159" s="590"/>
      <c r="R159" s="590"/>
      <c r="S159" s="590"/>
      <c r="T159" s="716"/>
      <c r="U159" s="717"/>
    </row>
    <row r="160" spans="1:21" ht="15.75" customHeight="1">
      <c r="A160" s="590"/>
      <c r="B160" s="590"/>
      <c r="C160" s="591"/>
      <c r="D160" s="590"/>
      <c r="E160" s="592"/>
      <c r="F160" s="714"/>
      <c r="G160" s="715"/>
      <c r="H160" s="716"/>
      <c r="I160" s="717"/>
      <c r="J160" s="713"/>
      <c r="K160" s="713"/>
      <c r="L160" s="590"/>
      <c r="M160" s="590"/>
      <c r="N160" s="716"/>
      <c r="O160" s="718"/>
      <c r="P160" s="590"/>
      <c r="Q160" s="590"/>
      <c r="R160" s="590"/>
      <c r="S160" s="590"/>
      <c r="T160" s="716"/>
      <c r="U160" s="717"/>
    </row>
    <row r="161" spans="1:21" ht="15.75" customHeight="1">
      <c r="A161" s="590"/>
      <c r="B161" s="590"/>
      <c r="C161" s="591"/>
      <c r="D161" s="590"/>
      <c r="E161" s="592"/>
      <c r="F161" s="714"/>
      <c r="G161" s="715"/>
      <c r="H161" s="716"/>
      <c r="I161" s="717"/>
      <c r="J161" s="713"/>
      <c r="K161" s="713"/>
      <c r="L161" s="590"/>
      <c r="M161" s="590"/>
      <c r="N161" s="716"/>
      <c r="O161" s="718"/>
      <c r="P161" s="590"/>
      <c r="Q161" s="590"/>
      <c r="R161" s="590"/>
      <c r="S161" s="590"/>
      <c r="T161" s="716"/>
      <c r="U161" s="717"/>
    </row>
    <row r="162" spans="1:21" ht="15.75" customHeight="1">
      <c r="A162" s="590"/>
      <c r="B162" s="590"/>
      <c r="C162" s="591"/>
      <c r="D162" s="590"/>
      <c r="E162" s="592"/>
      <c r="F162" s="714"/>
      <c r="G162" s="715"/>
      <c r="H162" s="716"/>
      <c r="I162" s="717"/>
      <c r="J162" s="713"/>
      <c r="K162" s="713"/>
      <c r="L162" s="590"/>
      <c r="M162" s="590"/>
      <c r="N162" s="716"/>
      <c r="O162" s="718"/>
      <c r="P162" s="590"/>
      <c r="Q162" s="590"/>
      <c r="R162" s="590"/>
      <c r="S162" s="590"/>
      <c r="T162" s="716"/>
      <c r="U162" s="717"/>
    </row>
    <row r="163" spans="1:21" ht="15.75" customHeight="1">
      <c r="A163" s="590"/>
      <c r="B163" s="590"/>
      <c r="C163" s="591"/>
      <c r="D163" s="590"/>
      <c r="E163" s="592"/>
      <c r="F163" s="714"/>
      <c r="G163" s="715"/>
      <c r="H163" s="716"/>
      <c r="I163" s="717"/>
      <c r="J163" s="713"/>
      <c r="K163" s="713"/>
      <c r="L163" s="590"/>
      <c r="M163" s="590"/>
      <c r="N163" s="716"/>
      <c r="O163" s="718"/>
      <c r="P163" s="590"/>
      <c r="Q163" s="590"/>
      <c r="R163" s="590"/>
      <c r="S163" s="590"/>
      <c r="T163" s="716"/>
      <c r="U163" s="717"/>
    </row>
    <row r="164" spans="1:21" ht="15.75" customHeight="1">
      <c r="A164" s="590"/>
      <c r="B164" s="590"/>
      <c r="C164" s="591"/>
      <c r="D164" s="590"/>
      <c r="E164" s="592"/>
      <c r="F164" s="714"/>
      <c r="G164" s="715"/>
      <c r="H164" s="716"/>
      <c r="I164" s="717"/>
      <c r="J164" s="713"/>
      <c r="K164" s="713"/>
      <c r="L164" s="590"/>
      <c r="M164" s="590"/>
      <c r="N164" s="716"/>
      <c r="O164" s="718"/>
      <c r="P164" s="590"/>
      <c r="Q164" s="590"/>
      <c r="R164" s="590"/>
      <c r="S164" s="590"/>
      <c r="T164" s="716"/>
      <c r="U164" s="717"/>
    </row>
    <row r="165" spans="1:21" ht="15.75" customHeight="1">
      <c r="A165" s="590"/>
      <c r="B165" s="590"/>
      <c r="C165" s="591"/>
      <c r="D165" s="590"/>
      <c r="E165" s="592"/>
      <c r="F165" s="714"/>
      <c r="G165" s="715"/>
      <c r="H165" s="716"/>
      <c r="I165" s="717"/>
      <c r="J165" s="713"/>
      <c r="K165" s="713"/>
      <c r="L165" s="590"/>
      <c r="M165" s="590"/>
      <c r="N165" s="716"/>
      <c r="O165" s="718"/>
      <c r="P165" s="590"/>
      <c r="Q165" s="590"/>
      <c r="R165" s="590"/>
      <c r="S165" s="590"/>
      <c r="T165" s="716"/>
      <c r="U165" s="717"/>
    </row>
    <row r="166" spans="1:21" ht="15.75" customHeight="1">
      <c r="A166" s="590"/>
      <c r="B166" s="590"/>
      <c r="C166" s="591"/>
      <c r="D166" s="590"/>
      <c r="E166" s="592"/>
      <c r="F166" s="714"/>
      <c r="G166" s="715"/>
      <c r="H166" s="716"/>
      <c r="I166" s="717"/>
      <c r="J166" s="713"/>
      <c r="K166" s="713"/>
      <c r="L166" s="590"/>
      <c r="M166" s="590"/>
      <c r="N166" s="716"/>
      <c r="O166" s="718"/>
      <c r="P166" s="590"/>
      <c r="Q166" s="590"/>
      <c r="R166" s="590"/>
      <c r="S166" s="590"/>
      <c r="T166" s="716"/>
      <c r="U166" s="717"/>
    </row>
    <row r="167" spans="1:21" ht="15.75" customHeight="1">
      <c r="A167" s="590"/>
      <c r="B167" s="590"/>
      <c r="C167" s="591"/>
      <c r="D167" s="590"/>
      <c r="E167" s="592"/>
      <c r="F167" s="714"/>
      <c r="G167" s="715"/>
      <c r="H167" s="716"/>
      <c r="I167" s="717"/>
      <c r="J167" s="713"/>
      <c r="K167" s="713"/>
      <c r="L167" s="590"/>
      <c r="M167" s="590"/>
      <c r="N167" s="716"/>
      <c r="O167" s="718"/>
      <c r="P167" s="590"/>
      <c r="Q167" s="590"/>
      <c r="R167" s="590"/>
      <c r="S167" s="590"/>
      <c r="T167" s="716"/>
      <c r="U167" s="717"/>
    </row>
    <row r="168" spans="1:21" ht="15.75" customHeight="1">
      <c r="A168" s="590"/>
      <c r="B168" s="590"/>
      <c r="C168" s="591"/>
      <c r="D168" s="590"/>
      <c r="E168" s="592"/>
      <c r="F168" s="714"/>
      <c r="G168" s="715"/>
      <c r="H168" s="716"/>
      <c r="I168" s="717"/>
      <c r="J168" s="713"/>
      <c r="K168" s="713"/>
      <c r="L168" s="590"/>
      <c r="M168" s="590"/>
      <c r="N168" s="716"/>
      <c r="O168" s="718"/>
      <c r="P168" s="590"/>
      <c r="Q168" s="590"/>
      <c r="R168" s="590"/>
      <c r="S168" s="590"/>
      <c r="T168" s="716"/>
      <c r="U168" s="717"/>
    </row>
    <row r="169" spans="1:21" ht="15.75" customHeight="1">
      <c r="A169" s="590"/>
      <c r="B169" s="590"/>
      <c r="C169" s="591"/>
      <c r="D169" s="590"/>
      <c r="E169" s="592"/>
      <c r="F169" s="714"/>
      <c r="G169" s="715"/>
      <c r="H169" s="716"/>
      <c r="I169" s="717"/>
      <c r="J169" s="713"/>
      <c r="K169" s="713"/>
      <c r="L169" s="590"/>
      <c r="M169" s="590"/>
      <c r="N169" s="716"/>
      <c r="O169" s="718"/>
      <c r="P169" s="590"/>
      <c r="Q169" s="590"/>
      <c r="R169" s="590"/>
      <c r="S169" s="590"/>
      <c r="T169" s="716"/>
      <c r="U169" s="717"/>
    </row>
    <row r="170" spans="1:21" ht="15.75" customHeight="1">
      <c r="A170" s="590"/>
      <c r="B170" s="590"/>
      <c r="C170" s="591"/>
      <c r="D170" s="590"/>
      <c r="E170" s="592"/>
      <c r="F170" s="714"/>
      <c r="G170" s="715"/>
      <c r="H170" s="716"/>
      <c r="I170" s="717"/>
      <c r="J170" s="713"/>
      <c r="K170" s="713"/>
      <c r="L170" s="590"/>
      <c r="M170" s="590"/>
      <c r="N170" s="716"/>
      <c r="O170" s="718"/>
      <c r="P170" s="590"/>
      <c r="Q170" s="590"/>
      <c r="R170" s="590"/>
      <c r="S170" s="590"/>
      <c r="T170" s="716"/>
      <c r="U170" s="717"/>
    </row>
    <row r="171" spans="1:21" ht="15.75" customHeight="1">
      <c r="A171" s="590"/>
      <c r="B171" s="590"/>
      <c r="C171" s="591"/>
      <c r="D171" s="590"/>
      <c r="E171" s="592"/>
      <c r="F171" s="714"/>
      <c r="G171" s="715"/>
      <c r="H171" s="716"/>
      <c r="I171" s="717"/>
      <c r="J171" s="713"/>
      <c r="K171" s="713"/>
      <c r="L171" s="590"/>
      <c r="M171" s="590"/>
      <c r="N171" s="716"/>
      <c r="O171" s="718"/>
      <c r="P171" s="590"/>
      <c r="Q171" s="590"/>
      <c r="R171" s="590"/>
      <c r="S171" s="590"/>
      <c r="T171" s="716"/>
      <c r="U171" s="717"/>
    </row>
    <row r="172" spans="1:21" ht="15.75" customHeight="1">
      <c r="A172" s="590"/>
      <c r="B172" s="590"/>
      <c r="C172" s="591"/>
      <c r="D172" s="590"/>
      <c r="E172" s="592"/>
      <c r="F172" s="714"/>
      <c r="G172" s="715"/>
      <c r="H172" s="716"/>
      <c r="I172" s="717"/>
      <c r="J172" s="713"/>
      <c r="K172" s="713"/>
      <c r="L172" s="590"/>
      <c r="M172" s="590"/>
      <c r="N172" s="716"/>
      <c r="O172" s="718"/>
      <c r="P172" s="590"/>
      <c r="Q172" s="590"/>
      <c r="R172" s="590"/>
      <c r="S172" s="590"/>
      <c r="T172" s="716"/>
      <c r="U172" s="717"/>
    </row>
    <row r="173" spans="1:21" ht="15.75" customHeight="1">
      <c r="A173" s="590"/>
      <c r="B173" s="590"/>
      <c r="C173" s="591"/>
      <c r="D173" s="590"/>
      <c r="E173" s="592"/>
      <c r="F173" s="714"/>
      <c r="G173" s="715"/>
      <c r="H173" s="716"/>
      <c r="I173" s="717"/>
      <c r="J173" s="713"/>
      <c r="K173" s="713"/>
      <c r="L173" s="590"/>
      <c r="M173" s="590"/>
      <c r="N173" s="716"/>
      <c r="O173" s="718"/>
      <c r="P173" s="590"/>
      <c r="Q173" s="590"/>
      <c r="R173" s="590"/>
      <c r="S173" s="590"/>
      <c r="T173" s="716"/>
      <c r="U173" s="717"/>
    </row>
    <row r="174" spans="1:21" ht="15.75" customHeight="1">
      <c r="A174" s="590"/>
      <c r="B174" s="590"/>
      <c r="C174" s="591"/>
      <c r="D174" s="590"/>
      <c r="E174" s="592"/>
      <c r="F174" s="714"/>
      <c r="G174" s="715"/>
      <c r="H174" s="716"/>
      <c r="I174" s="717"/>
      <c r="J174" s="713"/>
      <c r="K174" s="713"/>
      <c r="L174" s="590"/>
      <c r="M174" s="590"/>
      <c r="N174" s="716"/>
      <c r="O174" s="718"/>
      <c r="P174" s="590"/>
      <c r="Q174" s="590"/>
      <c r="R174" s="590"/>
      <c r="S174" s="590"/>
      <c r="T174" s="716"/>
      <c r="U174" s="717"/>
    </row>
    <row r="175" spans="1:21" ht="15.75" customHeight="1">
      <c r="A175" s="590"/>
      <c r="B175" s="590"/>
      <c r="C175" s="591"/>
      <c r="D175" s="590"/>
      <c r="E175" s="592"/>
      <c r="F175" s="714"/>
      <c r="G175" s="715"/>
      <c r="H175" s="716"/>
      <c r="I175" s="717"/>
      <c r="J175" s="713"/>
      <c r="K175" s="713"/>
      <c r="L175" s="590"/>
      <c r="M175" s="590"/>
      <c r="N175" s="716"/>
      <c r="O175" s="718"/>
      <c r="P175" s="590"/>
      <c r="Q175" s="590"/>
      <c r="R175" s="590"/>
      <c r="S175" s="590"/>
      <c r="T175" s="716"/>
      <c r="U175" s="717"/>
    </row>
    <row r="176" spans="1:21" ht="15.75" customHeight="1">
      <c r="A176" s="590"/>
      <c r="B176" s="590"/>
      <c r="C176" s="591"/>
      <c r="D176" s="590"/>
      <c r="E176" s="592"/>
      <c r="F176" s="714"/>
      <c r="G176" s="715"/>
      <c r="H176" s="716"/>
      <c r="I176" s="717"/>
      <c r="J176" s="713"/>
      <c r="K176" s="713"/>
      <c r="L176" s="590"/>
      <c r="M176" s="590"/>
      <c r="N176" s="716"/>
      <c r="O176" s="718"/>
      <c r="P176" s="590"/>
      <c r="Q176" s="590"/>
      <c r="R176" s="590"/>
      <c r="S176" s="590"/>
      <c r="T176" s="716"/>
      <c r="U176" s="717"/>
    </row>
    <row r="177" spans="1:21" ht="15.75" customHeight="1">
      <c r="A177" s="590"/>
      <c r="B177" s="590"/>
      <c r="C177" s="591"/>
      <c r="D177" s="590"/>
      <c r="E177" s="592"/>
      <c r="F177" s="714"/>
      <c r="G177" s="715"/>
      <c r="H177" s="716"/>
      <c r="I177" s="717"/>
      <c r="J177" s="713"/>
      <c r="K177" s="713"/>
      <c r="L177" s="590"/>
      <c r="M177" s="590"/>
      <c r="N177" s="716"/>
      <c r="O177" s="718"/>
      <c r="P177" s="590"/>
      <c r="Q177" s="590"/>
      <c r="R177" s="590"/>
      <c r="S177" s="590"/>
      <c r="T177" s="716"/>
      <c r="U177" s="717"/>
    </row>
    <row r="178" spans="1:21" ht="15.75" customHeight="1">
      <c r="A178" s="590"/>
      <c r="B178" s="590"/>
      <c r="C178" s="591"/>
      <c r="D178" s="590"/>
      <c r="E178" s="592"/>
      <c r="F178" s="714"/>
      <c r="G178" s="715"/>
      <c r="H178" s="716"/>
      <c r="I178" s="717"/>
      <c r="J178" s="713"/>
      <c r="K178" s="713"/>
      <c r="L178" s="590"/>
      <c r="M178" s="590"/>
      <c r="N178" s="716"/>
      <c r="O178" s="718"/>
      <c r="P178" s="590"/>
      <c r="Q178" s="590"/>
      <c r="R178" s="590"/>
      <c r="S178" s="590"/>
      <c r="T178" s="716"/>
      <c r="U178" s="717"/>
    </row>
    <row r="179" spans="1:21" ht="15.75" customHeight="1">
      <c r="A179" s="590"/>
      <c r="B179" s="590"/>
      <c r="C179" s="591"/>
      <c r="D179" s="590"/>
      <c r="E179" s="592"/>
      <c r="F179" s="714"/>
      <c r="G179" s="715"/>
      <c r="H179" s="716"/>
      <c r="I179" s="717"/>
      <c r="J179" s="713"/>
      <c r="K179" s="713"/>
      <c r="L179" s="590"/>
      <c r="M179" s="590"/>
      <c r="N179" s="716"/>
      <c r="O179" s="718"/>
      <c r="P179" s="590"/>
      <c r="Q179" s="590"/>
      <c r="R179" s="590"/>
      <c r="S179" s="590"/>
      <c r="T179" s="716"/>
      <c r="U179" s="717"/>
    </row>
    <row r="180" spans="1:21" ht="15.75" customHeight="1">
      <c r="A180" s="590"/>
      <c r="B180" s="590"/>
      <c r="C180" s="591"/>
      <c r="D180" s="590"/>
      <c r="E180" s="592"/>
      <c r="F180" s="714"/>
      <c r="G180" s="715"/>
      <c r="H180" s="716"/>
      <c r="I180" s="717"/>
      <c r="J180" s="713"/>
      <c r="K180" s="713"/>
      <c r="L180" s="590"/>
      <c r="M180" s="590"/>
      <c r="N180" s="716"/>
      <c r="O180" s="718"/>
      <c r="P180" s="590"/>
      <c r="Q180" s="590"/>
      <c r="R180" s="590"/>
      <c r="S180" s="590"/>
      <c r="T180" s="716"/>
      <c r="U180" s="717"/>
    </row>
    <row r="181" spans="1:21" ht="15.75" customHeight="1">
      <c r="A181" s="590"/>
      <c r="B181" s="590"/>
      <c r="C181" s="591"/>
      <c r="D181" s="590"/>
      <c r="E181" s="592"/>
      <c r="F181" s="714"/>
      <c r="G181" s="715"/>
      <c r="H181" s="716"/>
      <c r="I181" s="717"/>
      <c r="J181" s="713"/>
      <c r="K181" s="713"/>
      <c r="L181" s="590"/>
      <c r="M181" s="590"/>
      <c r="N181" s="716"/>
      <c r="O181" s="718"/>
      <c r="P181" s="590"/>
      <c r="Q181" s="590"/>
      <c r="R181" s="590"/>
      <c r="S181" s="590"/>
      <c r="T181" s="716"/>
      <c r="U181" s="717"/>
    </row>
    <row r="182" spans="1:21" ht="15.75" customHeight="1">
      <c r="A182" s="590"/>
      <c r="B182" s="590"/>
      <c r="C182" s="591"/>
      <c r="D182" s="590"/>
      <c r="E182" s="592"/>
      <c r="F182" s="714"/>
      <c r="G182" s="715"/>
      <c r="H182" s="716"/>
      <c r="I182" s="717"/>
      <c r="J182" s="713"/>
      <c r="K182" s="713"/>
      <c r="L182" s="590"/>
      <c r="M182" s="590"/>
      <c r="N182" s="716"/>
      <c r="O182" s="718"/>
      <c r="P182" s="590"/>
      <c r="Q182" s="590"/>
      <c r="R182" s="590"/>
      <c r="S182" s="590"/>
      <c r="T182" s="716"/>
      <c r="U182" s="717"/>
    </row>
    <row r="183" spans="1:21" ht="15.75" customHeight="1">
      <c r="A183" s="590"/>
      <c r="B183" s="590"/>
      <c r="C183" s="591"/>
      <c r="D183" s="590"/>
      <c r="E183" s="592"/>
      <c r="F183" s="714"/>
      <c r="G183" s="715"/>
      <c r="H183" s="716"/>
      <c r="I183" s="717"/>
      <c r="J183" s="713"/>
      <c r="K183" s="713"/>
      <c r="L183" s="590"/>
      <c r="M183" s="590"/>
      <c r="N183" s="716"/>
      <c r="O183" s="718"/>
      <c r="P183" s="590"/>
      <c r="Q183" s="590"/>
      <c r="R183" s="590"/>
      <c r="S183" s="590"/>
      <c r="T183" s="716"/>
      <c r="U183" s="717"/>
    </row>
    <row r="184" spans="1:21" ht="15.75" customHeight="1">
      <c r="A184" s="590"/>
      <c r="B184" s="590"/>
      <c r="C184" s="591"/>
      <c r="D184" s="590"/>
      <c r="E184" s="592"/>
      <c r="F184" s="714"/>
      <c r="G184" s="715"/>
      <c r="H184" s="716"/>
      <c r="I184" s="717"/>
      <c r="J184" s="713"/>
      <c r="K184" s="713"/>
      <c r="L184" s="590"/>
      <c r="M184" s="590"/>
      <c r="N184" s="716"/>
      <c r="O184" s="718"/>
      <c r="P184" s="590"/>
      <c r="Q184" s="590"/>
      <c r="R184" s="590"/>
      <c r="S184" s="590"/>
      <c r="T184" s="716"/>
      <c r="U184" s="717"/>
    </row>
    <row r="185" spans="1:21" ht="15.75" customHeight="1">
      <c r="A185" s="590"/>
      <c r="B185" s="590"/>
      <c r="C185" s="591"/>
      <c r="D185" s="590"/>
      <c r="E185" s="592"/>
      <c r="F185" s="714"/>
      <c r="G185" s="715"/>
      <c r="H185" s="716"/>
      <c r="I185" s="717"/>
      <c r="J185" s="713"/>
      <c r="K185" s="713"/>
      <c r="L185" s="590"/>
      <c r="M185" s="590"/>
      <c r="N185" s="716"/>
      <c r="O185" s="718"/>
      <c r="P185" s="590"/>
      <c r="Q185" s="590"/>
      <c r="R185" s="590"/>
      <c r="S185" s="590"/>
      <c r="T185" s="716"/>
      <c r="U185" s="717"/>
    </row>
    <row r="186" spans="1:21" ht="15.75" customHeight="1">
      <c r="A186" s="590"/>
      <c r="B186" s="590"/>
      <c r="C186" s="591"/>
      <c r="D186" s="590"/>
      <c r="E186" s="592"/>
      <c r="F186" s="714"/>
      <c r="G186" s="715"/>
      <c r="H186" s="716"/>
      <c r="I186" s="717"/>
      <c r="J186" s="713"/>
      <c r="K186" s="713"/>
      <c r="L186" s="590"/>
      <c r="M186" s="590"/>
      <c r="N186" s="716"/>
      <c r="O186" s="718"/>
      <c r="P186" s="590"/>
      <c r="Q186" s="590"/>
      <c r="R186" s="590"/>
      <c r="S186" s="590"/>
      <c r="T186" s="716"/>
      <c r="U186" s="717"/>
    </row>
    <row r="187" spans="1:21" ht="15.75" customHeight="1">
      <c r="A187" s="590"/>
      <c r="B187" s="590"/>
      <c r="C187" s="591"/>
      <c r="D187" s="590"/>
      <c r="E187" s="592"/>
      <c r="F187" s="714"/>
      <c r="G187" s="715"/>
      <c r="H187" s="716"/>
      <c r="I187" s="717"/>
      <c r="J187" s="713"/>
      <c r="K187" s="713"/>
      <c r="L187" s="590"/>
      <c r="M187" s="590"/>
      <c r="N187" s="716"/>
      <c r="O187" s="718"/>
      <c r="P187" s="590"/>
      <c r="Q187" s="590"/>
      <c r="R187" s="590"/>
      <c r="S187" s="590"/>
      <c r="T187" s="716"/>
      <c r="U187" s="717"/>
    </row>
    <row r="188" spans="1:21" ht="15.75" customHeight="1">
      <c r="A188" s="590"/>
      <c r="B188" s="590"/>
      <c r="C188" s="591"/>
      <c r="D188" s="590"/>
      <c r="E188" s="592"/>
      <c r="F188" s="714"/>
      <c r="G188" s="715"/>
      <c r="H188" s="716"/>
      <c r="I188" s="717"/>
      <c r="J188" s="713"/>
      <c r="K188" s="713"/>
      <c r="L188" s="590"/>
      <c r="M188" s="590"/>
      <c r="N188" s="716"/>
      <c r="O188" s="718"/>
      <c r="P188" s="590"/>
      <c r="Q188" s="590"/>
      <c r="R188" s="590"/>
      <c r="S188" s="590"/>
      <c r="T188" s="716"/>
      <c r="U188" s="717"/>
    </row>
    <row r="189" spans="1:21" ht="15.75" customHeight="1">
      <c r="A189" s="590"/>
      <c r="B189" s="590"/>
      <c r="C189" s="591"/>
      <c r="D189" s="590"/>
      <c r="E189" s="592"/>
      <c r="F189" s="714"/>
      <c r="G189" s="715"/>
      <c r="H189" s="716"/>
      <c r="I189" s="717"/>
      <c r="J189" s="713"/>
      <c r="K189" s="713"/>
      <c r="L189" s="590"/>
      <c r="M189" s="590"/>
      <c r="N189" s="716"/>
      <c r="O189" s="718"/>
      <c r="P189" s="590"/>
      <c r="Q189" s="590"/>
      <c r="R189" s="590"/>
      <c r="S189" s="590"/>
      <c r="T189" s="716"/>
      <c r="U189" s="717"/>
    </row>
    <row r="190" spans="1:21" ht="15.75" customHeight="1">
      <c r="A190" s="590"/>
      <c r="B190" s="590"/>
      <c r="C190" s="591"/>
      <c r="D190" s="590"/>
      <c r="E190" s="592"/>
      <c r="F190" s="714"/>
      <c r="G190" s="715"/>
      <c r="H190" s="716"/>
      <c r="I190" s="717"/>
      <c r="J190" s="713"/>
      <c r="K190" s="713"/>
      <c r="L190" s="590"/>
      <c r="M190" s="590"/>
      <c r="N190" s="716"/>
      <c r="O190" s="718"/>
      <c r="P190" s="590"/>
      <c r="Q190" s="590"/>
      <c r="R190" s="590"/>
      <c r="S190" s="590"/>
      <c r="T190" s="716"/>
      <c r="U190" s="717"/>
    </row>
    <row r="191" spans="1:21" ht="15.75" customHeight="1">
      <c r="A191" s="590"/>
      <c r="B191" s="590"/>
      <c r="C191" s="591"/>
      <c r="D191" s="590"/>
      <c r="E191" s="592"/>
      <c r="F191" s="714"/>
      <c r="G191" s="715"/>
      <c r="H191" s="716"/>
      <c r="I191" s="717"/>
      <c r="J191" s="713"/>
      <c r="K191" s="713"/>
      <c r="L191" s="590"/>
      <c r="M191" s="590"/>
      <c r="N191" s="716"/>
      <c r="O191" s="718"/>
      <c r="P191" s="590"/>
      <c r="Q191" s="590"/>
      <c r="R191" s="590"/>
      <c r="S191" s="590"/>
      <c r="T191" s="716"/>
      <c r="U191" s="717"/>
    </row>
    <row r="192" spans="1:21" ht="15.75" customHeight="1">
      <c r="A192" s="590"/>
      <c r="B192" s="590"/>
      <c r="C192" s="591"/>
      <c r="D192" s="590"/>
      <c r="E192" s="592"/>
      <c r="F192" s="714"/>
      <c r="G192" s="715"/>
      <c r="H192" s="716"/>
      <c r="I192" s="717"/>
      <c r="J192" s="713"/>
      <c r="K192" s="713"/>
      <c r="L192" s="590"/>
      <c r="M192" s="590"/>
      <c r="N192" s="716"/>
      <c r="O192" s="718"/>
      <c r="P192" s="590"/>
      <c r="Q192" s="590"/>
      <c r="R192" s="590"/>
      <c r="S192" s="590"/>
      <c r="T192" s="716"/>
      <c r="U192" s="717"/>
    </row>
    <row r="193" spans="1:21" ht="15.75" customHeight="1">
      <c r="A193" s="590"/>
      <c r="B193" s="590"/>
      <c r="C193" s="591"/>
      <c r="D193" s="590"/>
      <c r="E193" s="592"/>
      <c r="F193" s="714"/>
      <c r="G193" s="715"/>
      <c r="H193" s="716"/>
      <c r="I193" s="717"/>
      <c r="J193" s="713"/>
      <c r="K193" s="713"/>
      <c r="L193" s="590"/>
      <c r="M193" s="590"/>
      <c r="N193" s="716"/>
      <c r="O193" s="718"/>
      <c r="P193" s="590"/>
      <c r="Q193" s="590"/>
      <c r="R193" s="590"/>
      <c r="S193" s="590"/>
      <c r="T193" s="716"/>
      <c r="U193" s="717"/>
    </row>
    <row r="194" spans="1:21" ht="15.75" customHeight="1">
      <c r="A194" s="590"/>
      <c r="B194" s="590"/>
      <c r="C194" s="591"/>
      <c r="D194" s="590"/>
      <c r="E194" s="592"/>
      <c r="F194" s="714"/>
      <c r="G194" s="715"/>
      <c r="H194" s="716"/>
      <c r="I194" s="717"/>
      <c r="J194" s="713"/>
      <c r="K194" s="713"/>
      <c r="L194" s="590"/>
      <c r="M194" s="590"/>
      <c r="N194" s="716"/>
      <c r="O194" s="718"/>
      <c r="P194" s="590"/>
      <c r="Q194" s="590"/>
      <c r="R194" s="590"/>
      <c r="S194" s="590"/>
      <c r="T194" s="716"/>
      <c r="U194" s="717"/>
    </row>
    <row r="195" spans="1:21" ht="15.75" customHeight="1">
      <c r="A195" s="590"/>
      <c r="B195" s="590"/>
      <c r="C195" s="591"/>
      <c r="D195" s="590"/>
      <c r="E195" s="592"/>
      <c r="F195" s="714"/>
      <c r="G195" s="715"/>
      <c r="H195" s="716"/>
      <c r="I195" s="717"/>
      <c r="J195" s="713"/>
      <c r="K195" s="713"/>
      <c r="L195" s="590"/>
      <c r="M195" s="590"/>
      <c r="N195" s="716"/>
      <c r="O195" s="718"/>
      <c r="P195" s="590"/>
      <c r="Q195" s="590"/>
      <c r="R195" s="590"/>
      <c r="S195" s="590"/>
      <c r="T195" s="716"/>
      <c r="U195" s="717"/>
    </row>
    <row r="196" spans="1:21" ht="15.75" customHeight="1">
      <c r="A196" s="590"/>
      <c r="B196" s="590"/>
      <c r="C196" s="591"/>
      <c r="D196" s="590"/>
      <c r="E196" s="592"/>
      <c r="F196" s="714"/>
      <c r="G196" s="715"/>
      <c r="H196" s="716"/>
      <c r="I196" s="717"/>
      <c r="J196" s="713"/>
      <c r="K196" s="713"/>
      <c r="L196" s="590"/>
      <c r="M196" s="590"/>
      <c r="N196" s="716"/>
      <c r="O196" s="718"/>
      <c r="P196" s="590"/>
      <c r="Q196" s="590"/>
      <c r="R196" s="590"/>
      <c r="S196" s="590"/>
      <c r="T196" s="716"/>
      <c r="U196" s="717"/>
    </row>
    <row r="197" spans="1:21" ht="15.75" customHeight="1">
      <c r="A197" s="590"/>
      <c r="B197" s="590"/>
      <c r="C197" s="591"/>
      <c r="D197" s="590"/>
      <c r="E197" s="592"/>
      <c r="F197" s="714"/>
      <c r="G197" s="715"/>
      <c r="H197" s="716"/>
      <c r="I197" s="717"/>
      <c r="J197" s="713"/>
      <c r="K197" s="713"/>
      <c r="L197" s="590"/>
      <c r="M197" s="590"/>
      <c r="N197" s="716"/>
      <c r="O197" s="718"/>
      <c r="P197" s="590"/>
      <c r="Q197" s="590"/>
      <c r="R197" s="590"/>
      <c r="S197" s="590"/>
      <c r="T197" s="716"/>
      <c r="U197" s="717"/>
    </row>
    <row r="198" spans="1:21" ht="15.75" customHeight="1">
      <c r="A198" s="590"/>
      <c r="B198" s="590"/>
      <c r="C198" s="591"/>
      <c r="D198" s="590"/>
      <c r="E198" s="592"/>
      <c r="F198" s="714"/>
      <c r="G198" s="715"/>
      <c r="H198" s="716"/>
      <c r="I198" s="717"/>
      <c r="J198" s="713"/>
      <c r="K198" s="713"/>
      <c r="L198" s="590"/>
      <c r="M198" s="590"/>
      <c r="N198" s="716"/>
      <c r="O198" s="718"/>
      <c r="P198" s="590"/>
      <c r="Q198" s="590"/>
      <c r="R198" s="590"/>
      <c r="S198" s="590"/>
      <c r="T198" s="716"/>
      <c r="U198" s="717"/>
    </row>
    <row r="199" spans="1:21" ht="15.75" customHeight="1">
      <c r="A199" s="590"/>
      <c r="B199" s="590"/>
      <c r="C199" s="591"/>
      <c r="D199" s="590"/>
      <c r="E199" s="592"/>
      <c r="F199" s="714"/>
      <c r="G199" s="715"/>
      <c r="H199" s="716"/>
      <c r="I199" s="717"/>
      <c r="J199" s="713"/>
      <c r="K199" s="713"/>
      <c r="L199" s="590"/>
      <c r="M199" s="590"/>
      <c r="N199" s="716"/>
      <c r="O199" s="718"/>
      <c r="P199" s="590"/>
      <c r="Q199" s="590"/>
      <c r="R199" s="590"/>
      <c r="S199" s="590"/>
      <c r="T199" s="716"/>
      <c r="U199" s="717"/>
    </row>
    <row r="200" spans="1:21" ht="15.75" customHeight="1">
      <c r="A200" s="590"/>
      <c r="B200" s="590"/>
      <c r="C200" s="591"/>
      <c r="D200" s="590"/>
      <c r="E200" s="592"/>
      <c r="F200" s="714"/>
      <c r="G200" s="715"/>
      <c r="H200" s="716"/>
      <c r="I200" s="717"/>
      <c r="J200" s="713"/>
      <c r="K200" s="713"/>
      <c r="L200" s="590"/>
      <c r="M200" s="590"/>
      <c r="N200" s="716"/>
      <c r="O200" s="718"/>
      <c r="P200" s="590"/>
      <c r="Q200" s="590"/>
      <c r="R200" s="590"/>
      <c r="S200" s="590"/>
      <c r="T200" s="716"/>
      <c r="U200" s="717"/>
    </row>
    <row r="201" spans="1:21" ht="15.75" customHeight="1">
      <c r="A201" s="590"/>
      <c r="B201" s="590"/>
      <c r="C201" s="591"/>
      <c r="D201" s="590"/>
      <c r="E201" s="592"/>
      <c r="F201" s="714"/>
      <c r="G201" s="715"/>
      <c r="H201" s="716"/>
      <c r="I201" s="717"/>
      <c r="J201" s="713"/>
      <c r="K201" s="713"/>
      <c r="L201" s="590"/>
      <c r="M201" s="590"/>
      <c r="N201" s="716"/>
      <c r="O201" s="718"/>
      <c r="P201" s="590"/>
      <c r="Q201" s="590"/>
      <c r="R201" s="590"/>
      <c r="S201" s="590"/>
      <c r="T201" s="716"/>
      <c r="U201" s="717"/>
    </row>
    <row r="202" spans="1:21" ht="15.75" customHeight="1">
      <c r="A202" s="590"/>
      <c r="B202" s="590"/>
      <c r="C202" s="591"/>
      <c r="D202" s="590"/>
      <c r="E202" s="592"/>
      <c r="F202" s="714"/>
      <c r="G202" s="715"/>
      <c r="H202" s="716"/>
      <c r="I202" s="717"/>
      <c r="J202" s="713"/>
      <c r="K202" s="713"/>
      <c r="L202" s="590"/>
      <c r="M202" s="590"/>
      <c r="N202" s="716"/>
      <c r="O202" s="718"/>
      <c r="P202" s="590"/>
      <c r="Q202" s="590"/>
      <c r="R202" s="590"/>
      <c r="S202" s="590"/>
      <c r="T202" s="716"/>
      <c r="U202" s="717"/>
    </row>
    <row r="203" spans="1:21" ht="15.75" customHeight="1">
      <c r="A203" s="590"/>
      <c r="B203" s="590"/>
      <c r="C203" s="591"/>
      <c r="D203" s="590"/>
      <c r="E203" s="592"/>
      <c r="F203" s="714"/>
      <c r="G203" s="715"/>
      <c r="H203" s="716"/>
      <c r="I203" s="717"/>
      <c r="J203" s="713"/>
      <c r="K203" s="713"/>
      <c r="L203" s="590"/>
      <c r="M203" s="590"/>
      <c r="N203" s="716"/>
      <c r="O203" s="718"/>
      <c r="P203" s="590"/>
      <c r="Q203" s="590"/>
      <c r="R203" s="590"/>
      <c r="S203" s="590"/>
      <c r="T203" s="716"/>
      <c r="U203" s="717"/>
    </row>
    <row r="204" spans="1:21" ht="15.75" customHeight="1">
      <c r="A204" s="590"/>
      <c r="B204" s="590"/>
      <c r="C204" s="591"/>
      <c r="D204" s="590"/>
      <c r="E204" s="592"/>
      <c r="F204" s="714"/>
      <c r="G204" s="715"/>
      <c r="H204" s="716"/>
      <c r="I204" s="717"/>
      <c r="J204" s="713"/>
      <c r="K204" s="713"/>
      <c r="L204" s="590"/>
      <c r="M204" s="590"/>
      <c r="N204" s="716"/>
      <c r="O204" s="718"/>
      <c r="P204" s="590"/>
      <c r="Q204" s="590"/>
      <c r="R204" s="590"/>
      <c r="S204" s="590"/>
      <c r="T204" s="716"/>
      <c r="U204" s="717"/>
    </row>
    <row r="205" spans="1:21" ht="15.75" customHeight="1">
      <c r="A205" s="590"/>
      <c r="B205" s="590"/>
      <c r="C205" s="591"/>
      <c r="D205" s="590"/>
      <c r="E205" s="592"/>
      <c r="F205" s="714"/>
      <c r="G205" s="715"/>
      <c r="H205" s="716"/>
      <c r="I205" s="717"/>
      <c r="J205" s="713"/>
      <c r="K205" s="713"/>
      <c r="L205" s="590"/>
      <c r="M205" s="590"/>
      <c r="N205" s="716"/>
      <c r="O205" s="718"/>
      <c r="P205" s="590"/>
      <c r="Q205" s="590"/>
      <c r="R205" s="590"/>
      <c r="S205" s="590"/>
      <c r="T205" s="716"/>
      <c r="U205" s="717"/>
    </row>
    <row r="206" spans="1:21" ht="15.75" customHeight="1">
      <c r="A206" s="590"/>
      <c r="B206" s="590"/>
      <c r="C206" s="591"/>
      <c r="D206" s="590"/>
      <c r="E206" s="592"/>
      <c r="F206" s="714"/>
      <c r="G206" s="715"/>
      <c r="H206" s="716"/>
      <c r="I206" s="717"/>
      <c r="J206" s="713"/>
      <c r="K206" s="713"/>
      <c r="L206" s="590"/>
      <c r="M206" s="590"/>
      <c r="N206" s="716"/>
      <c r="O206" s="718"/>
      <c r="P206" s="590"/>
      <c r="Q206" s="590"/>
      <c r="R206" s="590"/>
      <c r="S206" s="590"/>
      <c r="T206" s="716"/>
      <c r="U206" s="717"/>
    </row>
    <row r="207" spans="1:21" ht="15.75" customHeight="1">
      <c r="A207" s="590"/>
      <c r="B207" s="590"/>
      <c r="C207" s="591"/>
      <c r="D207" s="590"/>
      <c r="E207" s="592"/>
      <c r="F207" s="714"/>
      <c r="G207" s="715"/>
      <c r="H207" s="716"/>
      <c r="I207" s="717"/>
      <c r="J207" s="713"/>
      <c r="K207" s="713"/>
      <c r="L207" s="590"/>
      <c r="M207" s="590"/>
      <c r="N207" s="716"/>
      <c r="O207" s="718"/>
      <c r="P207" s="590"/>
      <c r="Q207" s="590"/>
      <c r="R207" s="590"/>
      <c r="S207" s="590"/>
      <c r="T207" s="716"/>
      <c r="U207" s="717"/>
    </row>
    <row r="208" spans="1:21" ht="15.75" customHeight="1">
      <c r="A208" s="590"/>
      <c r="B208" s="590"/>
      <c r="C208" s="591"/>
      <c r="D208" s="590"/>
      <c r="E208" s="592"/>
      <c r="F208" s="714"/>
      <c r="G208" s="715"/>
      <c r="H208" s="716"/>
      <c r="I208" s="717"/>
      <c r="J208" s="713"/>
      <c r="K208" s="713"/>
      <c r="L208" s="590"/>
      <c r="M208" s="590"/>
      <c r="N208" s="716"/>
      <c r="O208" s="718"/>
      <c r="P208" s="590"/>
      <c r="Q208" s="590"/>
      <c r="R208" s="590"/>
      <c r="S208" s="590"/>
      <c r="T208" s="716"/>
      <c r="U208" s="717"/>
    </row>
    <row r="209" spans="1:21" ht="15.75" customHeight="1">
      <c r="A209" s="590"/>
      <c r="B209" s="590"/>
      <c r="C209" s="591"/>
      <c r="D209" s="590"/>
      <c r="E209" s="592"/>
      <c r="F209" s="714"/>
      <c r="G209" s="715"/>
      <c r="H209" s="716"/>
      <c r="I209" s="717"/>
      <c r="J209" s="713"/>
      <c r="K209" s="713"/>
      <c r="L209" s="590"/>
      <c r="M209" s="590"/>
      <c r="N209" s="716"/>
      <c r="O209" s="718"/>
      <c r="P209" s="590"/>
      <c r="Q209" s="590"/>
      <c r="R209" s="590"/>
      <c r="S209" s="590"/>
      <c r="T209" s="716"/>
      <c r="U209" s="717"/>
    </row>
    <row r="210" spans="1:21" ht="15.75" customHeight="1">
      <c r="A210" s="590"/>
      <c r="B210" s="590"/>
      <c r="C210" s="591"/>
      <c r="D210" s="590"/>
      <c r="E210" s="592"/>
      <c r="F210" s="714"/>
      <c r="G210" s="715"/>
      <c r="H210" s="716"/>
      <c r="I210" s="717"/>
      <c r="J210" s="713"/>
      <c r="K210" s="713"/>
      <c r="L210" s="590"/>
      <c r="M210" s="590"/>
      <c r="N210" s="716"/>
      <c r="O210" s="718"/>
      <c r="P210" s="590"/>
      <c r="Q210" s="590"/>
      <c r="R210" s="590"/>
      <c r="S210" s="590"/>
      <c r="T210" s="716"/>
      <c r="U210" s="717"/>
    </row>
    <row r="211" spans="1:21" ht="15.75" customHeight="1">
      <c r="A211" s="590"/>
      <c r="B211" s="590"/>
      <c r="C211" s="591"/>
      <c r="D211" s="590"/>
      <c r="E211" s="592"/>
      <c r="F211" s="714"/>
      <c r="G211" s="715"/>
      <c r="H211" s="716"/>
      <c r="I211" s="717"/>
      <c r="J211" s="713"/>
      <c r="K211" s="713"/>
      <c r="L211" s="590"/>
      <c r="M211" s="590"/>
      <c r="N211" s="716"/>
      <c r="O211" s="718"/>
      <c r="P211" s="590"/>
      <c r="Q211" s="590"/>
      <c r="R211" s="590"/>
      <c r="S211" s="590"/>
      <c r="T211" s="716"/>
      <c r="U211" s="717"/>
    </row>
    <row r="212" spans="1:21" ht="15.75" customHeight="1">
      <c r="A212" s="590"/>
      <c r="B212" s="590"/>
      <c r="C212" s="591"/>
      <c r="D212" s="590"/>
      <c r="E212" s="592"/>
      <c r="F212" s="714"/>
      <c r="G212" s="715"/>
      <c r="H212" s="716"/>
      <c r="I212" s="717"/>
      <c r="J212" s="713"/>
      <c r="K212" s="713"/>
      <c r="L212" s="590"/>
      <c r="M212" s="590"/>
      <c r="N212" s="716"/>
      <c r="O212" s="718"/>
      <c r="P212" s="590"/>
      <c r="Q212" s="590"/>
      <c r="R212" s="590"/>
      <c r="S212" s="590"/>
      <c r="T212" s="716"/>
      <c r="U212" s="717"/>
    </row>
    <row r="213" spans="1:21" ht="15.75" customHeight="1">
      <c r="A213" s="590"/>
      <c r="B213" s="590"/>
      <c r="C213" s="591"/>
      <c r="D213" s="590"/>
      <c r="E213" s="592"/>
      <c r="F213" s="714"/>
      <c r="G213" s="715"/>
      <c r="H213" s="716"/>
      <c r="I213" s="717"/>
      <c r="J213" s="713"/>
      <c r="K213" s="713"/>
      <c r="L213" s="590"/>
      <c r="M213" s="590"/>
      <c r="N213" s="716"/>
      <c r="O213" s="718"/>
      <c r="P213" s="590"/>
      <c r="Q213" s="590"/>
      <c r="R213" s="590"/>
      <c r="S213" s="590"/>
      <c r="T213" s="716"/>
      <c r="U213" s="717"/>
    </row>
    <row r="214" spans="1:21" ht="15.75" customHeight="1">
      <c r="A214" s="590"/>
      <c r="B214" s="590"/>
      <c r="C214" s="591"/>
      <c r="D214" s="590"/>
      <c r="E214" s="592"/>
      <c r="F214" s="714"/>
      <c r="G214" s="715"/>
      <c r="H214" s="716"/>
      <c r="I214" s="717"/>
      <c r="J214" s="713"/>
      <c r="K214" s="713"/>
      <c r="L214" s="590"/>
      <c r="M214" s="590"/>
      <c r="N214" s="716"/>
      <c r="O214" s="718"/>
      <c r="P214" s="590"/>
      <c r="Q214" s="590"/>
      <c r="R214" s="590"/>
      <c r="S214" s="590"/>
      <c r="T214" s="716"/>
      <c r="U214" s="717"/>
    </row>
    <row r="215" spans="1:21" ht="15.75" customHeight="1">
      <c r="A215" s="590"/>
      <c r="B215" s="590"/>
      <c r="C215" s="591"/>
      <c r="D215" s="590"/>
      <c r="E215" s="592"/>
      <c r="F215" s="714"/>
      <c r="G215" s="715"/>
      <c r="H215" s="716"/>
      <c r="I215" s="717"/>
      <c r="J215" s="713"/>
      <c r="K215" s="713"/>
      <c r="L215" s="590"/>
      <c r="M215" s="590"/>
      <c r="N215" s="716"/>
      <c r="O215" s="718"/>
      <c r="P215" s="590"/>
      <c r="Q215" s="590"/>
      <c r="R215" s="590"/>
      <c r="S215" s="590"/>
      <c r="T215" s="716"/>
      <c r="U215" s="717"/>
    </row>
    <row r="216" spans="1:21" ht="15.75" customHeight="1">
      <c r="A216" s="590"/>
      <c r="B216" s="590"/>
      <c r="C216" s="591"/>
      <c r="D216" s="590"/>
      <c r="E216" s="592"/>
      <c r="F216" s="714"/>
      <c r="G216" s="715"/>
      <c r="H216" s="716"/>
      <c r="I216" s="717"/>
      <c r="J216" s="713"/>
      <c r="K216" s="713"/>
      <c r="L216" s="590"/>
      <c r="M216" s="590"/>
      <c r="N216" s="716"/>
      <c r="O216" s="718"/>
      <c r="P216" s="590"/>
      <c r="Q216" s="590"/>
      <c r="R216" s="590"/>
      <c r="S216" s="590"/>
      <c r="T216" s="716"/>
      <c r="U216" s="717"/>
    </row>
    <row r="217" spans="1:21" ht="15.75" customHeight="1">
      <c r="A217" s="590"/>
      <c r="B217" s="590"/>
      <c r="C217" s="591"/>
      <c r="D217" s="590"/>
      <c r="E217" s="592"/>
      <c r="F217" s="714"/>
      <c r="G217" s="715"/>
      <c r="H217" s="716"/>
      <c r="I217" s="717"/>
      <c r="J217" s="713"/>
      <c r="K217" s="713"/>
      <c r="L217" s="590"/>
      <c r="M217" s="590"/>
      <c r="N217" s="716"/>
      <c r="O217" s="718"/>
      <c r="P217" s="590"/>
      <c r="Q217" s="590"/>
      <c r="R217" s="590"/>
      <c r="S217" s="590"/>
      <c r="T217" s="716"/>
      <c r="U217" s="717"/>
    </row>
    <row r="218" spans="1:21" ht="15.75" customHeight="1">
      <c r="A218" s="590"/>
      <c r="B218" s="590"/>
      <c r="C218" s="591"/>
      <c r="D218" s="590"/>
      <c r="E218" s="592"/>
      <c r="F218" s="714"/>
      <c r="G218" s="715"/>
      <c r="H218" s="716"/>
      <c r="I218" s="717"/>
      <c r="J218" s="713"/>
      <c r="K218" s="713"/>
      <c r="L218" s="590"/>
      <c r="M218" s="590"/>
      <c r="N218" s="716"/>
      <c r="O218" s="718"/>
      <c r="P218" s="590"/>
      <c r="Q218" s="590"/>
      <c r="R218" s="590"/>
      <c r="S218" s="590"/>
      <c r="T218" s="716"/>
      <c r="U218" s="717"/>
    </row>
    <row r="219" spans="1:21" ht="15.75" customHeight="1">
      <c r="A219" s="590"/>
      <c r="B219" s="590"/>
      <c r="C219" s="591"/>
      <c r="D219" s="590"/>
      <c r="E219" s="592"/>
      <c r="F219" s="714"/>
      <c r="G219" s="715"/>
      <c r="H219" s="716"/>
      <c r="I219" s="717"/>
      <c r="J219" s="713"/>
      <c r="K219" s="713"/>
      <c r="L219" s="590"/>
      <c r="M219" s="590"/>
      <c r="N219" s="716"/>
      <c r="O219" s="718"/>
      <c r="P219" s="590"/>
      <c r="Q219" s="590"/>
      <c r="R219" s="590"/>
      <c r="S219" s="590"/>
      <c r="T219" s="716"/>
      <c r="U219" s="717"/>
    </row>
    <row r="220" spans="1:21" ht="15.75" customHeight="1">
      <c r="A220" s="590"/>
      <c r="B220" s="590"/>
      <c r="C220" s="591"/>
      <c r="D220" s="590"/>
      <c r="E220" s="592"/>
      <c r="F220" s="714"/>
      <c r="G220" s="715"/>
      <c r="H220" s="716"/>
      <c r="I220" s="717"/>
      <c r="J220" s="713"/>
      <c r="K220" s="713"/>
      <c r="L220" s="590"/>
      <c r="M220" s="590"/>
      <c r="N220" s="716"/>
      <c r="O220" s="718"/>
      <c r="P220" s="590"/>
      <c r="Q220" s="590"/>
      <c r="R220" s="590"/>
      <c r="S220" s="590"/>
      <c r="T220" s="716"/>
      <c r="U220" s="717"/>
    </row>
    <row r="221" spans="1:21" ht="15.75" customHeight="1">
      <c r="A221" s="590"/>
      <c r="B221" s="590"/>
      <c r="C221" s="591"/>
      <c r="D221" s="590"/>
      <c r="E221" s="592"/>
      <c r="F221" s="714"/>
      <c r="G221" s="715"/>
      <c r="H221" s="716"/>
      <c r="I221" s="717"/>
      <c r="J221" s="713"/>
      <c r="K221" s="713"/>
      <c r="L221" s="590"/>
      <c r="M221" s="590"/>
      <c r="N221" s="716"/>
      <c r="O221" s="718"/>
      <c r="P221" s="590"/>
      <c r="Q221" s="590"/>
      <c r="R221" s="590"/>
      <c r="S221" s="590"/>
      <c r="T221" s="716"/>
      <c r="U221" s="717"/>
    </row>
    <row r="222" spans="1:21" ht="15.75" customHeight="1">
      <c r="A222" s="590"/>
      <c r="B222" s="590"/>
      <c r="C222" s="591"/>
      <c r="D222" s="590"/>
      <c r="E222" s="592"/>
      <c r="F222" s="714"/>
      <c r="G222" s="715"/>
      <c r="H222" s="716"/>
      <c r="I222" s="717"/>
      <c r="J222" s="713"/>
      <c r="K222" s="713"/>
      <c r="L222" s="590"/>
      <c r="M222" s="590"/>
      <c r="N222" s="716"/>
      <c r="O222" s="718"/>
      <c r="P222" s="590"/>
      <c r="Q222" s="590"/>
      <c r="R222" s="590"/>
      <c r="S222" s="590"/>
      <c r="T222" s="716"/>
      <c r="U222" s="717"/>
    </row>
    <row r="223" spans="1:21" ht="15.75" customHeight="1">
      <c r="A223" s="590"/>
      <c r="B223" s="590"/>
      <c r="C223" s="591"/>
      <c r="D223" s="590"/>
      <c r="E223" s="592"/>
      <c r="F223" s="714"/>
      <c r="G223" s="715"/>
      <c r="H223" s="716"/>
      <c r="I223" s="717"/>
      <c r="J223" s="713"/>
      <c r="K223" s="713"/>
      <c r="L223" s="590"/>
      <c r="M223" s="590"/>
      <c r="N223" s="716"/>
      <c r="O223" s="718"/>
      <c r="P223" s="590"/>
      <c r="Q223" s="590"/>
      <c r="R223" s="590"/>
      <c r="S223" s="590"/>
      <c r="T223" s="716"/>
      <c r="U223" s="717"/>
    </row>
    <row r="224" spans="1:21" ht="15.75" customHeight="1">
      <c r="A224" s="590"/>
      <c r="B224" s="590"/>
      <c r="C224" s="591"/>
      <c r="D224" s="590"/>
      <c r="E224" s="592"/>
      <c r="F224" s="714"/>
      <c r="G224" s="715"/>
      <c r="H224" s="716"/>
      <c r="I224" s="717"/>
      <c r="J224" s="713"/>
      <c r="K224" s="713"/>
      <c r="L224" s="590"/>
      <c r="M224" s="590"/>
      <c r="N224" s="716"/>
      <c r="O224" s="718"/>
      <c r="P224" s="590"/>
      <c r="Q224" s="590"/>
      <c r="R224" s="590"/>
      <c r="S224" s="590"/>
      <c r="T224" s="716"/>
      <c r="U224" s="717"/>
    </row>
    <row r="225" spans="1:21" ht="15.75" customHeight="1">
      <c r="A225" s="590"/>
      <c r="B225" s="590"/>
      <c r="C225" s="591"/>
      <c r="D225" s="590"/>
      <c r="E225" s="592"/>
      <c r="F225" s="714"/>
      <c r="G225" s="715"/>
      <c r="H225" s="716"/>
      <c r="I225" s="717"/>
      <c r="J225" s="713"/>
      <c r="K225" s="713"/>
      <c r="L225" s="590"/>
      <c r="M225" s="590"/>
      <c r="N225" s="716"/>
      <c r="O225" s="718"/>
      <c r="P225" s="590"/>
      <c r="Q225" s="590"/>
      <c r="R225" s="590"/>
      <c r="S225" s="590"/>
      <c r="T225" s="716"/>
      <c r="U225" s="717"/>
    </row>
    <row r="226" spans="1:21" ht="15.75" customHeight="1">
      <c r="A226" s="590"/>
      <c r="B226" s="590"/>
      <c r="C226" s="591"/>
      <c r="D226" s="590"/>
      <c r="E226" s="592"/>
      <c r="F226" s="714"/>
      <c r="G226" s="715"/>
      <c r="H226" s="716"/>
      <c r="I226" s="717"/>
      <c r="J226" s="713"/>
      <c r="K226" s="713"/>
      <c r="L226" s="590"/>
      <c r="M226" s="590"/>
      <c r="N226" s="716"/>
      <c r="O226" s="718"/>
      <c r="P226" s="590"/>
      <c r="Q226" s="590"/>
      <c r="R226" s="590"/>
      <c r="S226" s="590"/>
      <c r="T226" s="716"/>
      <c r="U226" s="717"/>
    </row>
    <row r="227" spans="1:21" ht="15.75" customHeight="1">
      <c r="A227" s="590"/>
      <c r="B227" s="590"/>
      <c r="C227" s="591"/>
      <c r="D227" s="590"/>
      <c r="E227" s="592"/>
      <c r="F227" s="714"/>
      <c r="G227" s="715"/>
      <c r="H227" s="716"/>
      <c r="I227" s="717"/>
      <c r="J227" s="713"/>
      <c r="K227" s="713"/>
      <c r="L227" s="590"/>
      <c r="M227" s="590"/>
      <c r="N227" s="716"/>
      <c r="O227" s="718"/>
      <c r="P227" s="590"/>
      <c r="Q227" s="590"/>
      <c r="R227" s="590"/>
      <c r="S227" s="590"/>
      <c r="T227" s="716"/>
      <c r="U227" s="717"/>
    </row>
    <row r="228" spans="1:21" ht="15.75" customHeight="1">
      <c r="A228" s="590"/>
      <c r="B228" s="590"/>
      <c r="C228" s="591"/>
      <c r="D228" s="590"/>
      <c r="E228" s="592"/>
      <c r="F228" s="714"/>
      <c r="G228" s="715"/>
      <c r="H228" s="716"/>
      <c r="I228" s="717"/>
      <c r="J228" s="713"/>
      <c r="K228" s="713"/>
      <c r="L228" s="590"/>
      <c r="M228" s="590"/>
      <c r="N228" s="716"/>
      <c r="O228" s="718"/>
      <c r="P228" s="590"/>
      <c r="Q228" s="590"/>
      <c r="R228" s="590"/>
      <c r="S228" s="590"/>
      <c r="T228" s="716"/>
      <c r="U228" s="717"/>
    </row>
    <row r="229" spans="1:21" ht="15.75" customHeight="1">
      <c r="A229" s="590"/>
      <c r="B229" s="590"/>
      <c r="C229" s="591"/>
      <c r="D229" s="590"/>
      <c r="E229" s="592"/>
      <c r="F229" s="714"/>
      <c r="G229" s="715"/>
      <c r="H229" s="716"/>
      <c r="I229" s="717"/>
      <c r="J229" s="713"/>
      <c r="K229" s="713"/>
      <c r="L229" s="590"/>
      <c r="M229" s="590"/>
      <c r="N229" s="716"/>
      <c r="O229" s="718"/>
      <c r="P229" s="590"/>
      <c r="Q229" s="590"/>
      <c r="R229" s="590"/>
      <c r="S229" s="590"/>
      <c r="T229" s="716"/>
      <c r="U229" s="717"/>
    </row>
    <row r="230" spans="1:21" ht="15.75" customHeight="1">
      <c r="A230" s="590"/>
      <c r="B230" s="590"/>
      <c r="C230" s="591"/>
      <c r="D230" s="590"/>
      <c r="E230" s="592"/>
      <c r="F230" s="714"/>
      <c r="G230" s="715"/>
      <c r="H230" s="716"/>
      <c r="I230" s="717"/>
      <c r="J230" s="713"/>
      <c r="K230" s="713"/>
      <c r="L230" s="590"/>
      <c r="M230" s="590"/>
      <c r="N230" s="716"/>
      <c r="O230" s="718"/>
      <c r="P230" s="590"/>
      <c r="Q230" s="590"/>
      <c r="R230" s="590"/>
      <c r="S230" s="590"/>
      <c r="T230" s="716"/>
      <c r="U230" s="717"/>
    </row>
    <row r="231" spans="1:21" ht="15.75" customHeight="1">
      <c r="A231" s="590"/>
      <c r="B231" s="590"/>
      <c r="C231" s="591"/>
      <c r="D231" s="590"/>
      <c r="E231" s="592"/>
      <c r="F231" s="714"/>
      <c r="G231" s="715"/>
      <c r="H231" s="716"/>
      <c r="I231" s="717"/>
      <c r="J231" s="713"/>
      <c r="K231" s="713"/>
      <c r="L231" s="590"/>
      <c r="M231" s="590"/>
      <c r="N231" s="716"/>
      <c r="O231" s="718"/>
      <c r="P231" s="590"/>
      <c r="Q231" s="590"/>
      <c r="R231" s="590"/>
      <c r="S231" s="590"/>
      <c r="T231" s="716"/>
      <c r="U231" s="717"/>
    </row>
    <row r="232" spans="1:21" ht="15.75" customHeight="1">
      <c r="A232" s="590"/>
      <c r="B232" s="590"/>
      <c r="C232" s="591"/>
      <c r="D232" s="590"/>
      <c r="E232" s="592"/>
      <c r="F232" s="714"/>
      <c r="G232" s="715"/>
      <c r="H232" s="716"/>
      <c r="I232" s="717"/>
      <c r="J232" s="713"/>
      <c r="K232" s="713"/>
      <c r="L232" s="590"/>
      <c r="M232" s="590"/>
      <c r="N232" s="716"/>
      <c r="O232" s="718"/>
      <c r="P232" s="590"/>
      <c r="Q232" s="590"/>
      <c r="R232" s="590"/>
      <c r="S232" s="590"/>
      <c r="T232" s="716"/>
      <c r="U232" s="717"/>
    </row>
    <row r="233" spans="1:21" ht="15.75" customHeight="1">
      <c r="A233" s="590"/>
      <c r="B233" s="590"/>
      <c r="C233" s="591"/>
      <c r="D233" s="590"/>
      <c r="E233" s="592"/>
      <c r="F233" s="714"/>
      <c r="G233" s="715"/>
      <c r="H233" s="716"/>
      <c r="I233" s="717"/>
      <c r="J233" s="713"/>
      <c r="K233" s="713"/>
      <c r="L233" s="590"/>
      <c r="M233" s="590"/>
      <c r="N233" s="716"/>
      <c r="O233" s="718"/>
      <c r="P233" s="590"/>
      <c r="Q233" s="590"/>
      <c r="R233" s="590"/>
      <c r="S233" s="590"/>
      <c r="T233" s="716"/>
      <c r="U233" s="717"/>
    </row>
    <row r="234" spans="1:21" ht="15.75" customHeight="1">
      <c r="A234" s="590"/>
      <c r="B234" s="590"/>
      <c r="C234" s="591"/>
      <c r="D234" s="590"/>
      <c r="E234" s="592"/>
      <c r="F234" s="714"/>
      <c r="G234" s="715"/>
      <c r="H234" s="716"/>
      <c r="I234" s="717"/>
      <c r="J234" s="713"/>
      <c r="K234" s="713"/>
      <c r="L234" s="590"/>
      <c r="M234" s="590"/>
      <c r="N234" s="716"/>
      <c r="O234" s="718"/>
      <c r="P234" s="590"/>
      <c r="Q234" s="590"/>
      <c r="R234" s="590"/>
      <c r="S234" s="590"/>
      <c r="T234" s="716"/>
      <c r="U234" s="717"/>
    </row>
    <row r="235" spans="1:21" ht="15.75" customHeight="1">
      <c r="A235" s="590"/>
      <c r="B235" s="590"/>
      <c r="C235" s="591"/>
      <c r="D235" s="590"/>
      <c r="E235" s="592"/>
      <c r="F235" s="714"/>
      <c r="G235" s="715"/>
      <c r="H235" s="716"/>
      <c r="I235" s="717"/>
      <c r="J235" s="713"/>
      <c r="K235" s="713"/>
      <c r="L235" s="590"/>
      <c r="M235" s="590"/>
      <c r="N235" s="716"/>
      <c r="O235" s="718"/>
      <c r="P235" s="590"/>
      <c r="Q235" s="590"/>
      <c r="R235" s="590"/>
      <c r="S235" s="590"/>
      <c r="T235" s="716"/>
      <c r="U235" s="717"/>
    </row>
    <row r="236" spans="1:21" ht="15.75" customHeight="1">
      <c r="A236" s="590"/>
      <c r="B236" s="590"/>
      <c r="C236" s="591"/>
      <c r="D236" s="590"/>
      <c r="E236" s="592"/>
      <c r="F236" s="714"/>
      <c r="G236" s="715"/>
      <c r="H236" s="716"/>
      <c r="I236" s="717"/>
      <c r="J236" s="713"/>
      <c r="K236" s="713"/>
      <c r="L236" s="590"/>
      <c r="M236" s="590"/>
      <c r="N236" s="716"/>
      <c r="O236" s="718"/>
      <c r="P236" s="590"/>
      <c r="Q236" s="590"/>
      <c r="R236" s="590"/>
      <c r="S236" s="590"/>
      <c r="T236" s="716"/>
      <c r="U236" s="717"/>
    </row>
    <row r="237" spans="1:21" ht="15.75" customHeight="1">
      <c r="A237" s="590"/>
      <c r="B237" s="590"/>
      <c r="C237" s="591"/>
      <c r="D237" s="590"/>
      <c r="E237" s="592"/>
      <c r="F237" s="714"/>
      <c r="G237" s="715"/>
      <c r="H237" s="716"/>
      <c r="I237" s="717"/>
      <c r="J237" s="713"/>
      <c r="K237" s="713"/>
      <c r="L237" s="590"/>
      <c r="M237" s="590"/>
      <c r="N237" s="716"/>
      <c r="O237" s="718"/>
      <c r="P237" s="590"/>
      <c r="Q237" s="590"/>
      <c r="R237" s="590"/>
      <c r="S237" s="590"/>
      <c r="T237" s="716"/>
      <c r="U237" s="717"/>
    </row>
    <row r="238" spans="1:21" ht="15.75" customHeight="1">
      <c r="A238" s="590"/>
      <c r="B238" s="590"/>
      <c r="C238" s="591"/>
      <c r="D238" s="590"/>
      <c r="E238" s="592"/>
      <c r="F238" s="714"/>
      <c r="G238" s="715"/>
      <c r="H238" s="716"/>
      <c r="I238" s="717"/>
      <c r="J238" s="713"/>
      <c r="K238" s="713"/>
      <c r="L238" s="590"/>
      <c r="M238" s="590"/>
      <c r="N238" s="716"/>
      <c r="O238" s="718"/>
      <c r="P238" s="590"/>
      <c r="Q238" s="590"/>
      <c r="R238" s="590"/>
      <c r="S238" s="590"/>
      <c r="T238" s="716"/>
      <c r="U238" s="717"/>
    </row>
    <row r="239" spans="1:21" ht="15.75" customHeight="1">
      <c r="A239" s="590"/>
      <c r="B239" s="590"/>
      <c r="C239" s="591"/>
      <c r="D239" s="590"/>
      <c r="E239" s="592"/>
      <c r="F239" s="714"/>
      <c r="G239" s="715"/>
      <c r="H239" s="716"/>
      <c r="I239" s="717"/>
      <c r="J239" s="713"/>
      <c r="K239" s="713"/>
      <c r="L239" s="590"/>
      <c r="M239" s="590"/>
      <c r="N239" s="716"/>
      <c r="O239" s="718"/>
      <c r="P239" s="590"/>
      <c r="Q239" s="590"/>
      <c r="R239" s="590"/>
      <c r="S239" s="590"/>
      <c r="T239" s="716"/>
      <c r="U239" s="717"/>
    </row>
    <row r="240" spans="1:21" ht="15.75" customHeight="1">
      <c r="A240" s="590"/>
      <c r="B240" s="590"/>
      <c r="C240" s="591"/>
      <c r="D240" s="590"/>
      <c r="E240" s="592"/>
      <c r="F240" s="714"/>
      <c r="G240" s="715"/>
      <c r="H240" s="716"/>
      <c r="I240" s="717"/>
      <c r="J240" s="713"/>
      <c r="K240" s="713"/>
      <c r="L240" s="590"/>
      <c r="M240" s="590"/>
      <c r="N240" s="716"/>
      <c r="O240" s="718"/>
      <c r="P240" s="590"/>
      <c r="Q240" s="590"/>
      <c r="R240" s="590"/>
      <c r="S240" s="590"/>
      <c r="T240" s="716"/>
      <c r="U240" s="717"/>
    </row>
    <row r="241" spans="1:21" ht="15.75" customHeight="1">
      <c r="A241" s="590"/>
      <c r="B241" s="590"/>
      <c r="C241" s="591"/>
      <c r="D241" s="590"/>
      <c r="E241" s="592"/>
      <c r="F241" s="714"/>
      <c r="G241" s="715"/>
      <c r="H241" s="716"/>
      <c r="I241" s="717"/>
      <c r="J241" s="713"/>
      <c r="K241" s="713"/>
      <c r="L241" s="590"/>
      <c r="M241" s="590"/>
      <c r="N241" s="716"/>
      <c r="O241" s="718"/>
      <c r="P241" s="590"/>
      <c r="Q241" s="590"/>
      <c r="R241" s="590"/>
      <c r="S241" s="590"/>
      <c r="T241" s="716"/>
      <c r="U241" s="717"/>
    </row>
    <row r="242" spans="1:21" ht="15.75" customHeight="1">
      <c r="A242" s="590"/>
      <c r="B242" s="590"/>
      <c r="C242" s="591"/>
      <c r="D242" s="590"/>
      <c r="E242" s="592"/>
      <c r="F242" s="714"/>
      <c r="G242" s="715"/>
      <c r="H242" s="716"/>
      <c r="I242" s="717"/>
      <c r="J242" s="713"/>
      <c r="K242" s="713"/>
      <c r="L242" s="590"/>
      <c r="M242" s="590"/>
      <c r="N242" s="716"/>
      <c r="O242" s="718"/>
      <c r="P242" s="590"/>
      <c r="Q242" s="590"/>
      <c r="R242" s="590"/>
      <c r="S242" s="590"/>
      <c r="T242" s="716"/>
      <c r="U242" s="717"/>
    </row>
    <row r="243" spans="1:21" ht="15.75" customHeight="1">
      <c r="A243" s="590"/>
      <c r="B243" s="590"/>
      <c r="C243" s="591"/>
      <c r="D243" s="590"/>
      <c r="E243" s="592"/>
      <c r="F243" s="714"/>
      <c r="G243" s="715"/>
      <c r="H243" s="716"/>
      <c r="I243" s="717"/>
      <c r="J243" s="713"/>
      <c r="K243" s="713"/>
      <c r="L243" s="590"/>
      <c r="M243" s="590"/>
      <c r="N243" s="716"/>
      <c r="O243" s="718"/>
      <c r="P243" s="590"/>
      <c r="Q243" s="590"/>
      <c r="R243" s="590"/>
      <c r="S243" s="590"/>
      <c r="T243" s="716"/>
      <c r="U243" s="717"/>
    </row>
    <row r="244" spans="1:21" ht="15.75" customHeight="1">
      <c r="A244" s="590"/>
      <c r="B244" s="590"/>
      <c r="C244" s="591"/>
      <c r="D244" s="590"/>
      <c r="E244" s="592"/>
      <c r="F244" s="714"/>
      <c r="G244" s="715"/>
      <c r="H244" s="716"/>
      <c r="I244" s="717"/>
      <c r="J244" s="713"/>
      <c r="K244" s="713"/>
      <c r="L244" s="590"/>
      <c r="M244" s="590"/>
      <c r="N244" s="716"/>
      <c r="O244" s="718"/>
      <c r="P244" s="590"/>
      <c r="Q244" s="590"/>
      <c r="R244" s="590"/>
      <c r="S244" s="590"/>
      <c r="T244" s="716"/>
      <c r="U244" s="717"/>
    </row>
    <row r="245" spans="1:21" ht="15.75" customHeight="1">
      <c r="A245" s="590"/>
      <c r="B245" s="590"/>
      <c r="C245" s="591"/>
      <c r="D245" s="590"/>
      <c r="E245" s="592"/>
      <c r="F245" s="714"/>
      <c r="G245" s="715"/>
      <c r="H245" s="716"/>
      <c r="I245" s="717"/>
      <c r="J245" s="713"/>
      <c r="K245" s="713"/>
      <c r="L245" s="590"/>
      <c r="M245" s="590"/>
      <c r="N245" s="716"/>
      <c r="O245" s="718"/>
      <c r="P245" s="590"/>
      <c r="Q245" s="590"/>
      <c r="R245" s="590"/>
      <c r="S245" s="590"/>
      <c r="T245" s="716"/>
      <c r="U245" s="717"/>
    </row>
    <row r="246" spans="1:21" ht="15.75" customHeight="1">
      <c r="A246" s="590"/>
      <c r="B246" s="590"/>
      <c r="C246" s="591"/>
      <c r="D246" s="590"/>
      <c r="E246" s="592"/>
      <c r="F246" s="714"/>
      <c r="G246" s="715"/>
      <c r="H246" s="716"/>
      <c r="I246" s="717"/>
      <c r="J246" s="713"/>
      <c r="K246" s="713"/>
      <c r="L246" s="590"/>
      <c r="M246" s="590"/>
      <c r="N246" s="716"/>
      <c r="O246" s="718"/>
      <c r="P246" s="590"/>
      <c r="Q246" s="590"/>
      <c r="R246" s="590"/>
      <c r="S246" s="590"/>
      <c r="T246" s="716"/>
      <c r="U246" s="717"/>
    </row>
    <row r="247" spans="1:21" ht="15.75" customHeight="1">
      <c r="A247" s="590"/>
      <c r="B247" s="590"/>
      <c r="C247" s="591"/>
      <c r="D247" s="590"/>
      <c r="E247" s="592"/>
      <c r="F247" s="714"/>
      <c r="G247" s="715"/>
      <c r="H247" s="716"/>
      <c r="I247" s="717"/>
      <c r="J247" s="713"/>
      <c r="K247" s="713"/>
      <c r="L247" s="590"/>
      <c r="M247" s="590"/>
      <c r="N247" s="716"/>
      <c r="O247" s="718"/>
      <c r="P247" s="590"/>
      <c r="Q247" s="590"/>
      <c r="R247" s="590"/>
      <c r="S247" s="590"/>
      <c r="T247" s="716"/>
      <c r="U247" s="717"/>
    </row>
    <row r="248" spans="1:21" ht="15.75" customHeight="1">
      <c r="A248" s="590"/>
      <c r="B248" s="590"/>
      <c r="C248" s="591"/>
      <c r="D248" s="590"/>
      <c r="E248" s="592"/>
      <c r="F248" s="714"/>
      <c r="G248" s="715"/>
      <c r="H248" s="716"/>
      <c r="I248" s="717"/>
      <c r="J248" s="713"/>
      <c r="K248" s="713"/>
      <c r="L248" s="590"/>
      <c r="M248" s="590"/>
      <c r="N248" s="716"/>
      <c r="O248" s="718"/>
      <c r="P248" s="590"/>
      <c r="Q248" s="590"/>
      <c r="R248" s="590"/>
      <c r="S248" s="590"/>
      <c r="T248" s="716"/>
      <c r="U248" s="717"/>
    </row>
    <row r="249" spans="1:21" ht="15.75" customHeight="1">
      <c r="A249" s="590"/>
      <c r="B249" s="590"/>
      <c r="C249" s="591"/>
      <c r="D249" s="590"/>
      <c r="E249" s="592"/>
      <c r="F249" s="714"/>
      <c r="G249" s="715"/>
      <c r="H249" s="716"/>
      <c r="I249" s="717"/>
      <c r="J249" s="713"/>
      <c r="K249" s="713"/>
      <c r="L249" s="590"/>
      <c r="M249" s="590"/>
      <c r="N249" s="716"/>
      <c r="O249" s="718"/>
      <c r="P249" s="590"/>
      <c r="Q249" s="590"/>
      <c r="R249" s="590"/>
      <c r="S249" s="590"/>
      <c r="T249" s="716"/>
      <c r="U249" s="717"/>
    </row>
    <row r="250" spans="1:21" ht="15.75" customHeight="1">
      <c r="A250" s="590"/>
      <c r="B250" s="590"/>
      <c r="C250" s="591"/>
      <c r="D250" s="590"/>
      <c r="E250" s="592"/>
      <c r="F250" s="714"/>
      <c r="G250" s="715"/>
      <c r="H250" s="716"/>
      <c r="I250" s="717"/>
      <c r="J250" s="713"/>
      <c r="K250" s="713"/>
      <c r="L250" s="590"/>
      <c r="M250" s="590"/>
      <c r="N250" s="716"/>
      <c r="O250" s="718"/>
      <c r="P250" s="590"/>
      <c r="Q250" s="590"/>
      <c r="R250" s="590"/>
      <c r="S250" s="590"/>
      <c r="T250" s="716"/>
      <c r="U250" s="717"/>
    </row>
    <row r="251" spans="1:21" ht="15.75" customHeight="1">
      <c r="A251" s="590"/>
      <c r="B251" s="590"/>
      <c r="C251" s="591"/>
      <c r="D251" s="590"/>
      <c r="E251" s="592"/>
      <c r="F251" s="714"/>
      <c r="G251" s="715"/>
      <c r="H251" s="716"/>
      <c r="I251" s="717"/>
      <c r="J251" s="713"/>
      <c r="K251" s="713"/>
      <c r="L251" s="590"/>
      <c r="M251" s="590"/>
      <c r="N251" s="716"/>
      <c r="O251" s="718"/>
      <c r="P251" s="590"/>
      <c r="Q251" s="590"/>
      <c r="R251" s="590"/>
      <c r="S251" s="590"/>
      <c r="T251" s="716"/>
      <c r="U251" s="717"/>
    </row>
    <row r="252" spans="1:21" ht="15.75" customHeight="1">
      <c r="A252" s="590"/>
      <c r="B252" s="590"/>
      <c r="C252" s="591"/>
      <c r="D252" s="590"/>
      <c r="E252" s="592"/>
      <c r="F252" s="714"/>
      <c r="G252" s="715"/>
      <c r="H252" s="716"/>
      <c r="I252" s="717"/>
      <c r="J252" s="713"/>
      <c r="K252" s="713"/>
      <c r="L252" s="590"/>
      <c r="M252" s="590"/>
      <c r="N252" s="716"/>
      <c r="O252" s="718"/>
      <c r="P252" s="590"/>
      <c r="Q252" s="590"/>
      <c r="R252" s="590"/>
      <c r="S252" s="590"/>
      <c r="T252" s="716"/>
      <c r="U252" s="717"/>
    </row>
    <row r="253" spans="1:21" ht="15.75" customHeight="1">
      <c r="A253" s="590"/>
      <c r="B253" s="590"/>
      <c r="C253" s="591"/>
      <c r="D253" s="590"/>
      <c r="E253" s="592"/>
      <c r="F253" s="714"/>
      <c r="G253" s="715"/>
      <c r="H253" s="716"/>
      <c r="I253" s="717"/>
      <c r="J253" s="713"/>
      <c r="K253" s="713"/>
      <c r="L253" s="590"/>
      <c r="M253" s="590"/>
      <c r="N253" s="716"/>
      <c r="O253" s="718"/>
      <c r="P253" s="590"/>
      <c r="Q253" s="590"/>
      <c r="R253" s="590"/>
      <c r="S253" s="590"/>
      <c r="T253" s="716"/>
      <c r="U253" s="717"/>
    </row>
    <row r="254" spans="1:21" ht="15.75" customHeight="1">
      <c r="A254" s="590"/>
      <c r="B254" s="590"/>
      <c r="C254" s="591"/>
      <c r="D254" s="590"/>
      <c r="E254" s="592"/>
      <c r="F254" s="714"/>
      <c r="G254" s="715"/>
      <c r="H254" s="716"/>
      <c r="I254" s="717"/>
      <c r="J254" s="713"/>
      <c r="K254" s="713"/>
      <c r="L254" s="590"/>
      <c r="M254" s="590"/>
      <c r="N254" s="716"/>
      <c r="O254" s="718"/>
      <c r="P254" s="590"/>
      <c r="Q254" s="590"/>
      <c r="R254" s="590"/>
      <c r="S254" s="590"/>
      <c r="T254" s="716"/>
      <c r="U254" s="717"/>
    </row>
    <row r="255" spans="1:21" ht="15.75" customHeight="1">
      <c r="A255" s="590"/>
      <c r="B255" s="590"/>
      <c r="C255" s="591"/>
      <c r="D255" s="590"/>
      <c r="E255" s="592"/>
      <c r="F255" s="714"/>
      <c r="G255" s="715"/>
      <c r="H255" s="716"/>
      <c r="I255" s="717"/>
      <c r="J255" s="713"/>
      <c r="K255" s="713"/>
      <c r="L255" s="590"/>
      <c r="M255" s="590"/>
      <c r="N255" s="716"/>
      <c r="O255" s="718"/>
      <c r="P255" s="590"/>
      <c r="Q255" s="590"/>
      <c r="R255" s="590"/>
      <c r="S255" s="590"/>
      <c r="T255" s="716"/>
      <c r="U255" s="717"/>
    </row>
    <row r="256" spans="1:21" ht="15.75" customHeight="1">
      <c r="A256" s="590"/>
      <c r="B256" s="590"/>
      <c r="C256" s="591"/>
      <c r="D256" s="590"/>
      <c r="E256" s="592"/>
      <c r="F256" s="714"/>
      <c r="G256" s="715"/>
      <c r="H256" s="716"/>
      <c r="I256" s="717"/>
      <c r="J256" s="713"/>
      <c r="K256" s="713"/>
      <c r="L256" s="590"/>
      <c r="M256" s="590"/>
      <c r="N256" s="716"/>
      <c r="O256" s="718"/>
      <c r="P256" s="590"/>
      <c r="Q256" s="590"/>
      <c r="R256" s="590"/>
      <c r="S256" s="590"/>
      <c r="T256" s="716"/>
      <c r="U256" s="717"/>
    </row>
    <row r="257" spans="1:21" ht="15.75" customHeight="1">
      <c r="A257" s="590"/>
      <c r="B257" s="590"/>
      <c r="C257" s="591"/>
      <c r="D257" s="590"/>
      <c r="E257" s="592"/>
      <c r="F257" s="714"/>
      <c r="G257" s="715"/>
      <c r="H257" s="716"/>
      <c r="I257" s="717"/>
      <c r="J257" s="713"/>
      <c r="K257" s="713"/>
      <c r="L257" s="590"/>
      <c r="M257" s="590"/>
      <c r="N257" s="716"/>
      <c r="O257" s="718"/>
      <c r="P257" s="590"/>
      <c r="Q257" s="590"/>
      <c r="R257" s="590"/>
      <c r="S257" s="590"/>
      <c r="T257" s="716"/>
      <c r="U257" s="717"/>
    </row>
    <row r="258" spans="1:21" ht="15.75" customHeight="1">
      <c r="A258" s="590"/>
      <c r="B258" s="590"/>
      <c r="C258" s="591"/>
      <c r="D258" s="590"/>
      <c r="E258" s="592"/>
      <c r="F258" s="714"/>
      <c r="G258" s="715"/>
      <c r="H258" s="716"/>
      <c r="I258" s="717"/>
      <c r="J258" s="713"/>
      <c r="K258" s="713"/>
      <c r="L258" s="590"/>
      <c r="M258" s="590"/>
      <c r="N258" s="716"/>
      <c r="O258" s="718"/>
      <c r="P258" s="590"/>
      <c r="Q258" s="590"/>
      <c r="R258" s="590"/>
      <c r="S258" s="590"/>
      <c r="T258" s="716"/>
      <c r="U258" s="717"/>
    </row>
    <row r="259" spans="1:21" ht="15.75" customHeight="1">
      <c r="A259" s="590"/>
      <c r="B259" s="590"/>
      <c r="C259" s="591"/>
      <c r="D259" s="590"/>
      <c r="E259" s="592"/>
      <c r="F259" s="714"/>
      <c r="G259" s="715"/>
      <c r="H259" s="716"/>
      <c r="I259" s="717"/>
      <c r="J259" s="713"/>
      <c r="K259" s="713"/>
      <c r="L259" s="590"/>
      <c r="M259" s="590"/>
      <c r="N259" s="716"/>
      <c r="O259" s="718"/>
      <c r="P259" s="590"/>
      <c r="Q259" s="590"/>
      <c r="R259" s="590"/>
      <c r="S259" s="590"/>
      <c r="T259" s="716"/>
      <c r="U259" s="717"/>
    </row>
    <row r="260" spans="1:21" ht="15.75" customHeight="1">
      <c r="A260" s="590"/>
      <c r="B260" s="590"/>
      <c r="C260" s="591"/>
      <c r="D260" s="590"/>
      <c r="E260" s="592"/>
      <c r="F260" s="714"/>
      <c r="G260" s="715"/>
      <c r="H260" s="716"/>
      <c r="I260" s="717"/>
      <c r="J260" s="713"/>
      <c r="K260" s="713"/>
      <c r="L260" s="590"/>
      <c r="M260" s="590"/>
      <c r="N260" s="716"/>
      <c r="O260" s="718"/>
      <c r="P260" s="590"/>
      <c r="Q260" s="590"/>
      <c r="R260" s="590"/>
      <c r="S260" s="590"/>
      <c r="T260" s="716"/>
      <c r="U260" s="717"/>
    </row>
    <row r="261" spans="1:21" ht="15.75" customHeight="1">
      <c r="A261" s="590"/>
      <c r="B261" s="590"/>
      <c r="C261" s="591"/>
      <c r="D261" s="590"/>
      <c r="E261" s="592"/>
      <c r="F261" s="714"/>
      <c r="G261" s="715"/>
      <c r="H261" s="716"/>
      <c r="I261" s="717"/>
      <c r="J261" s="713"/>
      <c r="K261" s="713"/>
      <c r="L261" s="590"/>
      <c r="M261" s="590"/>
      <c r="N261" s="716"/>
      <c r="O261" s="718"/>
      <c r="P261" s="590"/>
      <c r="Q261" s="590"/>
      <c r="R261" s="590"/>
      <c r="S261" s="590"/>
      <c r="T261" s="716"/>
      <c r="U261" s="717"/>
    </row>
    <row r="262" spans="1:21" ht="15.75" customHeight="1">
      <c r="A262" s="590"/>
      <c r="B262" s="590"/>
      <c r="C262" s="591"/>
      <c r="D262" s="590"/>
      <c r="E262" s="592"/>
      <c r="F262" s="714"/>
      <c r="G262" s="715"/>
      <c r="H262" s="716"/>
      <c r="I262" s="717"/>
      <c r="J262" s="713"/>
      <c r="K262" s="713"/>
      <c r="L262" s="590"/>
      <c r="M262" s="590"/>
      <c r="N262" s="716"/>
      <c r="O262" s="718"/>
      <c r="P262" s="590"/>
      <c r="Q262" s="590"/>
      <c r="R262" s="590"/>
      <c r="S262" s="590"/>
      <c r="T262" s="716"/>
      <c r="U262" s="717"/>
    </row>
    <row r="263" spans="1:21" ht="15.75" customHeight="1">
      <c r="A263" s="590"/>
      <c r="B263" s="590"/>
      <c r="C263" s="591"/>
      <c r="D263" s="590"/>
      <c r="E263" s="592"/>
      <c r="F263" s="714"/>
      <c r="G263" s="715"/>
      <c r="H263" s="716"/>
      <c r="I263" s="717"/>
      <c r="J263" s="713"/>
      <c r="K263" s="713"/>
      <c r="L263" s="590"/>
      <c r="M263" s="590"/>
      <c r="N263" s="716"/>
      <c r="O263" s="718"/>
      <c r="P263" s="590"/>
      <c r="Q263" s="590"/>
      <c r="R263" s="590"/>
      <c r="S263" s="590"/>
      <c r="T263" s="716"/>
      <c r="U263" s="717"/>
    </row>
    <row r="264" spans="1:21" ht="15.75" customHeight="1">
      <c r="A264" s="590"/>
      <c r="B264" s="590"/>
      <c r="C264" s="591"/>
      <c r="D264" s="590"/>
      <c r="E264" s="592"/>
      <c r="F264" s="714"/>
      <c r="G264" s="715"/>
      <c r="H264" s="716"/>
      <c r="I264" s="717"/>
      <c r="J264" s="713"/>
      <c r="K264" s="713"/>
      <c r="L264" s="590"/>
      <c r="M264" s="590"/>
      <c r="N264" s="716"/>
      <c r="O264" s="718"/>
      <c r="P264" s="590"/>
      <c r="Q264" s="590"/>
      <c r="R264" s="590"/>
      <c r="S264" s="590"/>
      <c r="T264" s="716"/>
      <c r="U264" s="717"/>
    </row>
    <row r="265" spans="1:21" ht="15.75" customHeight="1">
      <c r="A265" s="590"/>
      <c r="B265" s="590"/>
      <c r="C265" s="591"/>
      <c r="D265" s="590"/>
      <c r="E265" s="592"/>
      <c r="F265" s="714"/>
      <c r="G265" s="715"/>
      <c r="H265" s="716"/>
      <c r="I265" s="717"/>
      <c r="J265" s="713"/>
      <c r="K265" s="713"/>
      <c r="L265" s="590"/>
      <c r="M265" s="590"/>
      <c r="N265" s="716"/>
      <c r="O265" s="718"/>
      <c r="P265" s="590"/>
      <c r="Q265" s="590"/>
      <c r="R265" s="590"/>
      <c r="S265" s="590"/>
      <c r="T265" s="716"/>
      <c r="U265" s="717"/>
    </row>
    <row r="266" spans="1:21" ht="15.75" customHeight="1">
      <c r="A266" s="590"/>
      <c r="B266" s="590"/>
      <c r="C266" s="591"/>
      <c r="D266" s="590"/>
      <c r="E266" s="592"/>
      <c r="F266" s="714"/>
      <c r="G266" s="715"/>
      <c r="H266" s="716"/>
      <c r="I266" s="717"/>
      <c r="J266" s="713"/>
      <c r="K266" s="713"/>
      <c r="L266" s="590"/>
      <c r="M266" s="590"/>
      <c r="N266" s="716"/>
      <c r="O266" s="718"/>
      <c r="P266" s="590"/>
      <c r="Q266" s="590"/>
      <c r="R266" s="590"/>
      <c r="S266" s="590"/>
      <c r="T266" s="716"/>
      <c r="U266" s="717"/>
    </row>
    <row r="267" spans="1:21" ht="15.75" customHeight="1">
      <c r="A267" s="590"/>
      <c r="B267" s="590"/>
      <c r="C267" s="591"/>
      <c r="D267" s="590"/>
      <c r="E267" s="592"/>
      <c r="F267" s="714"/>
      <c r="G267" s="715"/>
      <c r="H267" s="716"/>
      <c r="I267" s="717"/>
      <c r="J267" s="713"/>
      <c r="K267" s="713"/>
      <c r="L267" s="590"/>
      <c r="M267" s="590"/>
      <c r="N267" s="716"/>
      <c r="O267" s="718"/>
      <c r="P267" s="590"/>
      <c r="Q267" s="590"/>
      <c r="R267" s="590"/>
      <c r="S267" s="590"/>
      <c r="T267" s="716"/>
      <c r="U267" s="717"/>
    </row>
    <row r="268" spans="1:21" ht="15.75" customHeight="1">
      <c r="A268" s="590"/>
      <c r="B268" s="590"/>
      <c r="C268" s="591"/>
      <c r="D268" s="590"/>
      <c r="E268" s="592"/>
      <c r="F268" s="714"/>
      <c r="G268" s="715"/>
      <c r="H268" s="716"/>
      <c r="I268" s="717"/>
      <c r="J268" s="713"/>
      <c r="K268" s="713"/>
      <c r="L268" s="590"/>
      <c r="M268" s="590"/>
      <c r="N268" s="716"/>
      <c r="O268" s="718"/>
      <c r="P268" s="590"/>
      <c r="Q268" s="590"/>
      <c r="R268" s="590"/>
      <c r="S268" s="590"/>
      <c r="T268" s="716"/>
      <c r="U268" s="717"/>
    </row>
    <row r="269" spans="1:21" ht="15.75" customHeight="1">
      <c r="A269" s="590"/>
      <c r="B269" s="590"/>
      <c r="C269" s="591"/>
      <c r="D269" s="590"/>
      <c r="E269" s="592"/>
      <c r="F269" s="714"/>
      <c r="G269" s="715"/>
      <c r="H269" s="716"/>
      <c r="I269" s="717"/>
      <c r="J269" s="713"/>
      <c r="K269" s="713"/>
      <c r="L269" s="590"/>
      <c r="M269" s="590"/>
      <c r="N269" s="716"/>
      <c r="O269" s="718"/>
      <c r="P269" s="590"/>
      <c r="Q269" s="590"/>
      <c r="R269" s="590"/>
      <c r="S269" s="590"/>
      <c r="T269" s="716"/>
      <c r="U269" s="717"/>
    </row>
    <row r="270" spans="1:21" ht="15.75" customHeight="1">
      <c r="A270" s="590"/>
      <c r="B270" s="590"/>
      <c r="C270" s="591"/>
      <c r="D270" s="590"/>
      <c r="E270" s="592"/>
      <c r="F270" s="714"/>
      <c r="G270" s="715"/>
      <c r="H270" s="716"/>
      <c r="I270" s="717"/>
      <c r="J270" s="713"/>
      <c r="K270" s="713"/>
      <c r="L270" s="590"/>
      <c r="M270" s="590"/>
      <c r="N270" s="716"/>
      <c r="O270" s="718"/>
      <c r="P270" s="590"/>
      <c r="Q270" s="590"/>
      <c r="R270" s="590"/>
      <c r="S270" s="590"/>
      <c r="T270" s="716"/>
      <c r="U270" s="717"/>
    </row>
    <row r="271" spans="1:21" ht="15.75" customHeight="1">
      <c r="A271" s="590"/>
      <c r="B271" s="590"/>
      <c r="C271" s="591"/>
      <c r="D271" s="590"/>
      <c r="E271" s="592"/>
      <c r="F271" s="714"/>
      <c r="G271" s="715"/>
      <c r="H271" s="716"/>
      <c r="I271" s="717"/>
      <c r="J271" s="713"/>
      <c r="K271" s="713"/>
      <c r="L271" s="590"/>
      <c r="M271" s="590"/>
      <c r="N271" s="716"/>
      <c r="O271" s="718"/>
      <c r="P271" s="590"/>
      <c r="Q271" s="590"/>
      <c r="R271" s="590"/>
      <c r="S271" s="590"/>
      <c r="T271" s="716"/>
      <c r="U271" s="717"/>
    </row>
    <row r="272" spans="1:21" ht="15.75" customHeight="1">
      <c r="A272" s="590"/>
      <c r="B272" s="590"/>
      <c r="C272" s="591"/>
      <c r="D272" s="590"/>
      <c r="E272" s="592"/>
      <c r="F272" s="714"/>
      <c r="G272" s="715"/>
      <c r="H272" s="716"/>
      <c r="I272" s="717"/>
      <c r="J272" s="713"/>
      <c r="K272" s="713"/>
      <c r="L272" s="590"/>
      <c r="M272" s="590"/>
      <c r="N272" s="716"/>
      <c r="O272" s="718"/>
      <c r="P272" s="590"/>
      <c r="Q272" s="590"/>
      <c r="R272" s="590"/>
      <c r="S272" s="590"/>
      <c r="T272" s="716"/>
      <c r="U272" s="717"/>
    </row>
    <row r="273" spans="1:21" ht="15.75" customHeight="1">
      <c r="A273" s="590"/>
      <c r="B273" s="590"/>
      <c r="C273" s="591"/>
      <c r="D273" s="590"/>
      <c r="E273" s="592"/>
      <c r="F273" s="714"/>
      <c r="G273" s="715"/>
      <c r="H273" s="716"/>
      <c r="I273" s="717"/>
      <c r="J273" s="713"/>
      <c r="K273" s="713"/>
      <c r="L273" s="590"/>
      <c r="M273" s="590"/>
      <c r="N273" s="716"/>
      <c r="O273" s="718"/>
      <c r="P273" s="590"/>
      <c r="Q273" s="590"/>
      <c r="R273" s="590"/>
      <c r="S273" s="590"/>
      <c r="T273" s="716"/>
      <c r="U273" s="717"/>
    </row>
    <row r="274" spans="1:21" ht="15.75" customHeight="1">
      <c r="A274" s="590"/>
      <c r="B274" s="590"/>
      <c r="C274" s="591"/>
      <c r="D274" s="590"/>
      <c r="E274" s="592"/>
      <c r="F274" s="714"/>
      <c r="G274" s="715"/>
      <c r="H274" s="716"/>
      <c r="I274" s="717"/>
      <c r="J274" s="713"/>
      <c r="K274" s="713"/>
      <c r="L274" s="590"/>
      <c r="M274" s="590"/>
      <c r="N274" s="716"/>
      <c r="O274" s="718"/>
      <c r="P274" s="590"/>
      <c r="Q274" s="590"/>
      <c r="R274" s="590"/>
      <c r="S274" s="590"/>
      <c r="T274" s="716"/>
      <c r="U274" s="717"/>
    </row>
    <row r="275" spans="1:21" ht="15.75" customHeight="1">
      <c r="A275" s="590"/>
      <c r="B275" s="590"/>
      <c r="C275" s="591"/>
      <c r="D275" s="590"/>
      <c r="E275" s="592"/>
      <c r="F275" s="714"/>
      <c r="G275" s="715"/>
      <c r="H275" s="716"/>
      <c r="I275" s="717"/>
      <c r="J275" s="713"/>
      <c r="K275" s="713"/>
      <c r="L275" s="590"/>
      <c r="M275" s="590"/>
      <c r="N275" s="716"/>
      <c r="O275" s="718"/>
      <c r="P275" s="590"/>
      <c r="Q275" s="590"/>
      <c r="R275" s="590"/>
      <c r="S275" s="590"/>
      <c r="T275" s="716"/>
      <c r="U275" s="717"/>
    </row>
    <row r="276" spans="1:21" ht="15.75" customHeight="1">
      <c r="A276" s="590"/>
      <c r="B276" s="590"/>
      <c r="C276" s="591"/>
      <c r="D276" s="590"/>
      <c r="E276" s="592"/>
      <c r="F276" s="714"/>
      <c r="G276" s="715"/>
      <c r="H276" s="716"/>
      <c r="I276" s="717"/>
      <c r="J276" s="713"/>
      <c r="K276" s="713"/>
      <c r="L276" s="590"/>
      <c r="M276" s="590"/>
      <c r="N276" s="716"/>
      <c r="O276" s="718"/>
      <c r="P276" s="590"/>
      <c r="Q276" s="590"/>
      <c r="R276" s="590"/>
      <c r="S276" s="590"/>
      <c r="T276" s="716"/>
      <c r="U276" s="717"/>
    </row>
    <row r="277" spans="1:21" ht="15.75" customHeight="1">
      <c r="A277" s="590"/>
      <c r="B277" s="590"/>
      <c r="C277" s="591"/>
      <c r="D277" s="590"/>
      <c r="E277" s="592"/>
      <c r="F277" s="714"/>
      <c r="G277" s="715"/>
      <c r="H277" s="716"/>
      <c r="I277" s="717"/>
      <c r="J277" s="713"/>
      <c r="K277" s="713"/>
      <c r="L277" s="590"/>
      <c r="M277" s="590"/>
      <c r="N277" s="716"/>
      <c r="O277" s="718"/>
      <c r="P277" s="590"/>
      <c r="Q277" s="590"/>
      <c r="R277" s="590"/>
      <c r="S277" s="590"/>
      <c r="T277" s="716"/>
      <c r="U277" s="717"/>
    </row>
    <row r="278" spans="1:21" ht="15.75" customHeight="1">
      <c r="A278" s="590"/>
      <c r="B278" s="590"/>
      <c r="C278" s="591"/>
      <c r="D278" s="590"/>
      <c r="E278" s="592"/>
      <c r="F278" s="714"/>
      <c r="G278" s="715"/>
      <c r="H278" s="716"/>
      <c r="I278" s="717"/>
      <c r="J278" s="713"/>
      <c r="K278" s="713"/>
      <c r="L278" s="590"/>
      <c r="M278" s="590"/>
      <c r="N278" s="716"/>
      <c r="O278" s="718"/>
      <c r="P278" s="590"/>
      <c r="Q278" s="590"/>
      <c r="R278" s="590"/>
      <c r="S278" s="590"/>
      <c r="T278" s="716"/>
      <c r="U278" s="717"/>
    </row>
    <row r="279" spans="1:21" ht="15.75" customHeight="1">
      <c r="A279" s="590"/>
      <c r="B279" s="590"/>
      <c r="C279" s="591"/>
      <c r="D279" s="590"/>
      <c r="E279" s="592"/>
      <c r="F279" s="714"/>
      <c r="G279" s="715"/>
      <c r="H279" s="716"/>
      <c r="I279" s="717"/>
      <c r="J279" s="713"/>
      <c r="K279" s="713"/>
      <c r="L279" s="590"/>
      <c r="M279" s="590"/>
      <c r="N279" s="716"/>
      <c r="O279" s="718"/>
      <c r="P279" s="590"/>
      <c r="Q279" s="590"/>
      <c r="R279" s="590"/>
      <c r="S279" s="590"/>
      <c r="T279" s="716"/>
      <c r="U279" s="717"/>
    </row>
    <row r="280" spans="1:21" ht="15.75" customHeight="1">
      <c r="A280" s="590"/>
      <c r="B280" s="590"/>
      <c r="C280" s="591"/>
      <c r="D280" s="590"/>
      <c r="E280" s="592"/>
      <c r="F280" s="714"/>
      <c r="G280" s="715"/>
      <c r="H280" s="716"/>
      <c r="I280" s="717"/>
      <c r="J280" s="713"/>
      <c r="K280" s="713"/>
      <c r="L280" s="590"/>
      <c r="M280" s="590"/>
      <c r="N280" s="716"/>
      <c r="O280" s="718"/>
      <c r="P280" s="590"/>
      <c r="Q280" s="590"/>
      <c r="R280" s="590"/>
      <c r="S280" s="590"/>
      <c r="T280" s="716"/>
      <c r="U280" s="717"/>
    </row>
    <row r="281" spans="1:21" ht="15.75" customHeight="1">
      <c r="A281" s="590"/>
      <c r="B281" s="590"/>
      <c r="C281" s="591"/>
      <c r="D281" s="590"/>
      <c r="E281" s="592"/>
      <c r="F281" s="714"/>
      <c r="G281" s="715"/>
      <c r="H281" s="716"/>
      <c r="I281" s="717"/>
      <c r="J281" s="713"/>
      <c r="K281" s="713"/>
      <c r="L281" s="590"/>
      <c r="M281" s="590"/>
      <c r="N281" s="716"/>
      <c r="O281" s="718"/>
      <c r="P281" s="590"/>
      <c r="Q281" s="590"/>
      <c r="R281" s="590"/>
      <c r="S281" s="590"/>
      <c r="T281" s="716"/>
      <c r="U281" s="717"/>
    </row>
    <row r="282" spans="1:21" ht="15.75" customHeight="1">
      <c r="A282" s="590"/>
      <c r="B282" s="590"/>
      <c r="C282" s="591"/>
      <c r="D282" s="590"/>
      <c r="E282" s="592"/>
      <c r="F282" s="714"/>
      <c r="G282" s="715"/>
      <c r="H282" s="716"/>
      <c r="I282" s="717"/>
      <c r="J282" s="713"/>
      <c r="K282" s="713"/>
      <c r="L282" s="590"/>
      <c r="M282" s="590"/>
      <c r="N282" s="716"/>
      <c r="O282" s="718"/>
      <c r="P282" s="590"/>
      <c r="Q282" s="590"/>
      <c r="R282" s="590"/>
      <c r="S282" s="590"/>
      <c r="T282" s="716"/>
      <c r="U282" s="717"/>
    </row>
    <row r="283" spans="1:21" ht="15.75" customHeight="1">
      <c r="A283" s="590"/>
      <c r="B283" s="590"/>
      <c r="C283" s="591"/>
      <c r="D283" s="590"/>
      <c r="E283" s="592"/>
      <c r="F283" s="714"/>
      <c r="G283" s="715"/>
      <c r="H283" s="716"/>
      <c r="I283" s="717"/>
      <c r="J283" s="713"/>
      <c r="K283" s="713"/>
      <c r="L283" s="590"/>
      <c r="M283" s="590"/>
      <c r="N283" s="716"/>
      <c r="O283" s="718"/>
      <c r="P283" s="590"/>
      <c r="Q283" s="590"/>
      <c r="R283" s="590"/>
      <c r="S283" s="590"/>
      <c r="T283" s="716"/>
      <c r="U283" s="717"/>
    </row>
    <row r="284" spans="1:21" ht="15.75" customHeight="1">
      <c r="A284" s="590"/>
      <c r="B284" s="590"/>
      <c r="C284" s="591"/>
      <c r="D284" s="590"/>
      <c r="E284" s="592"/>
      <c r="F284" s="714"/>
      <c r="G284" s="715"/>
      <c r="H284" s="716"/>
      <c r="I284" s="717"/>
      <c r="J284" s="713"/>
      <c r="K284" s="713"/>
      <c r="L284" s="590"/>
      <c r="M284" s="590"/>
      <c r="N284" s="716"/>
      <c r="O284" s="718"/>
      <c r="P284" s="590"/>
      <c r="Q284" s="590"/>
      <c r="R284" s="590"/>
      <c r="S284" s="590"/>
      <c r="T284" s="716"/>
      <c r="U284" s="717"/>
    </row>
    <row r="285" spans="1:21" ht="15.75" customHeight="1">
      <c r="A285" s="590"/>
      <c r="B285" s="590"/>
      <c r="C285" s="591"/>
      <c r="D285" s="590"/>
      <c r="E285" s="592"/>
      <c r="F285" s="714"/>
      <c r="G285" s="715"/>
      <c r="H285" s="716"/>
      <c r="I285" s="717"/>
      <c r="J285" s="713"/>
      <c r="K285" s="713"/>
      <c r="L285" s="590"/>
      <c r="M285" s="590"/>
      <c r="N285" s="716"/>
      <c r="O285" s="718"/>
      <c r="P285" s="590"/>
      <c r="Q285" s="590"/>
      <c r="R285" s="590"/>
      <c r="S285" s="590"/>
      <c r="T285" s="716"/>
      <c r="U285" s="717"/>
    </row>
    <row r="286" spans="1:21" ht="15.75" customHeight="1">
      <c r="A286" s="590"/>
      <c r="B286" s="590"/>
      <c r="C286" s="591"/>
      <c r="D286" s="590"/>
      <c r="E286" s="592"/>
      <c r="F286" s="714"/>
      <c r="G286" s="715"/>
      <c r="H286" s="716"/>
      <c r="I286" s="717"/>
      <c r="J286" s="713"/>
      <c r="K286" s="713"/>
      <c r="L286" s="590"/>
      <c r="M286" s="590"/>
      <c r="N286" s="716"/>
      <c r="O286" s="718"/>
      <c r="P286" s="590"/>
      <c r="Q286" s="590"/>
      <c r="R286" s="590"/>
      <c r="S286" s="590"/>
      <c r="T286" s="716"/>
      <c r="U286" s="717"/>
    </row>
    <row r="287" spans="1:21" ht="15.75" customHeight="1">
      <c r="A287" s="590"/>
      <c r="B287" s="590"/>
      <c r="C287" s="591"/>
      <c r="D287" s="590"/>
      <c r="E287" s="592"/>
      <c r="F287" s="714"/>
      <c r="G287" s="715"/>
      <c r="H287" s="716"/>
      <c r="I287" s="717"/>
      <c r="J287" s="713"/>
      <c r="K287" s="713"/>
      <c r="L287" s="590"/>
      <c r="M287" s="590"/>
      <c r="N287" s="716"/>
      <c r="O287" s="718"/>
      <c r="P287" s="590"/>
      <c r="Q287" s="590"/>
      <c r="R287" s="590"/>
      <c r="S287" s="590"/>
      <c r="T287" s="716"/>
      <c r="U287" s="717"/>
    </row>
    <row r="288" spans="1:21" ht="15.75" customHeight="1">
      <c r="A288" s="590"/>
      <c r="B288" s="590"/>
      <c r="C288" s="591"/>
      <c r="D288" s="590"/>
      <c r="E288" s="592"/>
      <c r="F288" s="714"/>
      <c r="G288" s="715"/>
      <c r="H288" s="716"/>
      <c r="I288" s="717"/>
      <c r="J288" s="713"/>
      <c r="K288" s="713"/>
      <c r="L288" s="590"/>
      <c r="M288" s="590"/>
      <c r="N288" s="716"/>
      <c r="O288" s="718"/>
      <c r="P288" s="590"/>
      <c r="Q288" s="590"/>
      <c r="R288" s="590"/>
      <c r="S288" s="590"/>
      <c r="T288" s="716"/>
      <c r="U288" s="717"/>
    </row>
    <row r="289" spans="1:21" ht="15.75" customHeight="1">
      <c r="A289" s="590"/>
      <c r="B289" s="590"/>
      <c r="C289" s="591"/>
      <c r="D289" s="590"/>
      <c r="E289" s="592"/>
      <c r="F289" s="714"/>
      <c r="G289" s="715"/>
      <c r="H289" s="716"/>
      <c r="I289" s="717"/>
      <c r="J289" s="713"/>
      <c r="K289" s="713"/>
      <c r="L289" s="590"/>
      <c r="M289" s="590"/>
      <c r="N289" s="716"/>
      <c r="O289" s="718"/>
      <c r="P289" s="590"/>
      <c r="Q289" s="590"/>
      <c r="R289" s="590"/>
      <c r="S289" s="590"/>
      <c r="T289" s="716"/>
      <c r="U289" s="717"/>
    </row>
    <row r="290" spans="1:21" ht="15.75" customHeight="1">
      <c r="A290" s="590"/>
      <c r="B290" s="590"/>
      <c r="C290" s="591"/>
      <c r="D290" s="590"/>
      <c r="E290" s="592"/>
      <c r="F290" s="714"/>
      <c r="G290" s="715"/>
      <c r="H290" s="716"/>
      <c r="I290" s="717"/>
      <c r="J290" s="713"/>
      <c r="K290" s="713"/>
      <c r="L290" s="590"/>
      <c r="M290" s="590"/>
      <c r="N290" s="716"/>
      <c r="O290" s="718"/>
      <c r="P290" s="590"/>
      <c r="Q290" s="590"/>
      <c r="R290" s="590"/>
      <c r="S290" s="590"/>
      <c r="T290" s="716"/>
      <c r="U290" s="717"/>
    </row>
    <row r="291" spans="1:21" ht="15.75" customHeight="1">
      <c r="A291" s="590"/>
      <c r="B291" s="590"/>
      <c r="C291" s="591"/>
      <c r="D291" s="590"/>
      <c r="E291" s="592"/>
      <c r="F291" s="714"/>
      <c r="G291" s="715"/>
      <c r="H291" s="716"/>
      <c r="I291" s="717"/>
      <c r="J291" s="713"/>
      <c r="K291" s="713"/>
      <c r="L291" s="590"/>
      <c r="M291" s="590"/>
      <c r="N291" s="716"/>
      <c r="O291" s="718"/>
      <c r="P291" s="590"/>
      <c r="Q291" s="590"/>
      <c r="R291" s="590"/>
      <c r="S291" s="590"/>
      <c r="T291" s="716"/>
      <c r="U291" s="717"/>
    </row>
    <row r="292" spans="1:21" ht="15.75" customHeight="1">
      <c r="A292" s="590"/>
      <c r="B292" s="590"/>
      <c r="C292" s="591"/>
      <c r="D292" s="590"/>
      <c r="E292" s="592"/>
      <c r="F292" s="714"/>
      <c r="G292" s="715"/>
      <c r="H292" s="716"/>
      <c r="I292" s="717"/>
      <c r="J292" s="713"/>
      <c r="K292" s="713"/>
      <c r="L292" s="590"/>
      <c r="M292" s="590"/>
      <c r="N292" s="716"/>
      <c r="O292" s="718"/>
      <c r="P292" s="590"/>
      <c r="Q292" s="590"/>
      <c r="R292" s="590"/>
      <c r="S292" s="590"/>
      <c r="T292" s="716"/>
      <c r="U292" s="717"/>
    </row>
    <row r="293" spans="1:21" ht="15.75" customHeight="1">
      <c r="A293" s="590"/>
      <c r="B293" s="590"/>
      <c r="C293" s="591"/>
      <c r="D293" s="590"/>
      <c r="E293" s="592"/>
      <c r="F293" s="714"/>
      <c r="G293" s="715"/>
      <c r="H293" s="716"/>
      <c r="I293" s="717"/>
      <c r="J293" s="713"/>
      <c r="K293" s="713"/>
      <c r="L293" s="590"/>
      <c r="M293" s="590"/>
      <c r="N293" s="716"/>
      <c r="O293" s="718"/>
      <c r="P293" s="590"/>
      <c r="Q293" s="590"/>
      <c r="R293" s="590"/>
      <c r="S293" s="590"/>
      <c r="T293" s="716"/>
      <c r="U293" s="717"/>
    </row>
    <row r="294" spans="1:21" ht="15.75" customHeight="1">
      <c r="A294" s="590"/>
      <c r="B294" s="590"/>
      <c r="C294" s="591"/>
      <c r="D294" s="590"/>
      <c r="E294" s="592"/>
      <c r="F294" s="714"/>
      <c r="G294" s="715"/>
      <c r="H294" s="716"/>
      <c r="I294" s="717"/>
      <c r="J294" s="713"/>
      <c r="K294" s="713"/>
      <c r="L294" s="590"/>
      <c r="M294" s="590"/>
      <c r="N294" s="716"/>
      <c r="O294" s="718"/>
      <c r="P294" s="590"/>
      <c r="Q294" s="590"/>
      <c r="R294" s="590"/>
      <c r="S294" s="590"/>
      <c r="T294" s="716"/>
      <c r="U294" s="717"/>
    </row>
    <row r="295" spans="1:21" ht="15.75" customHeight="1">
      <c r="A295" s="590"/>
      <c r="B295" s="590"/>
      <c r="C295" s="591"/>
      <c r="D295" s="590"/>
      <c r="E295" s="592"/>
      <c r="F295" s="714"/>
      <c r="G295" s="715"/>
      <c r="H295" s="716"/>
      <c r="I295" s="717"/>
      <c r="J295" s="713"/>
      <c r="K295" s="713"/>
      <c r="L295" s="590"/>
      <c r="M295" s="590"/>
      <c r="N295" s="716"/>
      <c r="O295" s="718"/>
      <c r="P295" s="590"/>
      <c r="Q295" s="590"/>
      <c r="R295" s="590"/>
      <c r="S295" s="590"/>
      <c r="T295" s="716"/>
      <c r="U295" s="717"/>
    </row>
    <row r="296" spans="1:21" ht="15.75" customHeight="1">
      <c r="A296" s="590"/>
      <c r="B296" s="590"/>
      <c r="C296" s="591"/>
      <c r="D296" s="590"/>
      <c r="E296" s="592"/>
      <c r="F296" s="714"/>
      <c r="G296" s="715"/>
      <c r="H296" s="716"/>
      <c r="I296" s="717"/>
      <c r="J296" s="713"/>
      <c r="K296" s="713"/>
      <c r="L296" s="590"/>
      <c r="M296" s="590"/>
      <c r="N296" s="716"/>
      <c r="O296" s="718"/>
      <c r="P296" s="590"/>
      <c r="Q296" s="590"/>
      <c r="R296" s="590"/>
      <c r="S296" s="590"/>
      <c r="T296" s="716"/>
      <c r="U296" s="717"/>
    </row>
    <row r="297" spans="1:21" ht="15.75" customHeight="1">
      <c r="A297" s="590"/>
      <c r="B297" s="590"/>
      <c r="C297" s="591"/>
      <c r="D297" s="590"/>
      <c r="E297" s="592"/>
      <c r="F297" s="714"/>
      <c r="G297" s="715"/>
      <c r="H297" s="716"/>
      <c r="I297" s="717"/>
      <c r="J297" s="713"/>
      <c r="K297" s="713"/>
      <c r="L297" s="590"/>
      <c r="M297" s="590"/>
      <c r="N297" s="716"/>
      <c r="O297" s="718"/>
      <c r="P297" s="590"/>
      <c r="Q297" s="590"/>
      <c r="R297" s="590"/>
      <c r="S297" s="590"/>
      <c r="T297" s="716"/>
      <c r="U297" s="717"/>
    </row>
    <row r="298" spans="1:21" ht="15.75" customHeight="1">
      <c r="A298" s="590"/>
      <c r="B298" s="590"/>
      <c r="C298" s="591"/>
      <c r="D298" s="590"/>
      <c r="E298" s="592"/>
      <c r="F298" s="714"/>
      <c r="G298" s="715"/>
      <c r="H298" s="716"/>
      <c r="I298" s="717"/>
      <c r="J298" s="713"/>
      <c r="K298" s="713"/>
      <c r="L298" s="590"/>
      <c r="M298" s="590"/>
      <c r="N298" s="716"/>
      <c r="O298" s="718"/>
      <c r="P298" s="590"/>
      <c r="Q298" s="590"/>
      <c r="R298" s="590"/>
      <c r="S298" s="590"/>
      <c r="T298" s="716"/>
      <c r="U298" s="717"/>
    </row>
    <row r="299" spans="1:21" ht="15.75" customHeight="1">
      <c r="A299" s="590"/>
      <c r="B299" s="590"/>
      <c r="C299" s="591"/>
      <c r="D299" s="590"/>
      <c r="E299" s="592"/>
      <c r="F299" s="714"/>
      <c r="G299" s="715"/>
      <c r="H299" s="716"/>
      <c r="I299" s="717"/>
      <c r="J299" s="713"/>
      <c r="K299" s="713"/>
      <c r="L299" s="590"/>
      <c r="M299" s="590"/>
      <c r="N299" s="716"/>
      <c r="O299" s="718"/>
      <c r="P299" s="590"/>
      <c r="Q299" s="590"/>
      <c r="R299" s="590"/>
      <c r="S299" s="590"/>
      <c r="T299" s="716"/>
      <c r="U299" s="717"/>
    </row>
    <row r="300" spans="1:21" ht="15.75" customHeight="1">
      <c r="A300" s="590"/>
      <c r="B300" s="590"/>
      <c r="C300" s="591"/>
      <c r="D300" s="590"/>
      <c r="E300" s="592"/>
      <c r="F300" s="714"/>
      <c r="G300" s="715"/>
      <c r="H300" s="716"/>
      <c r="I300" s="717"/>
      <c r="J300" s="713"/>
      <c r="K300" s="713"/>
      <c r="L300" s="590"/>
      <c r="M300" s="590"/>
      <c r="N300" s="716"/>
      <c r="O300" s="718"/>
      <c r="P300" s="590"/>
      <c r="Q300" s="590"/>
      <c r="R300" s="590"/>
      <c r="S300" s="590"/>
      <c r="T300" s="716"/>
      <c r="U300" s="717"/>
    </row>
    <row r="301" spans="1:21" ht="15.75" customHeight="1">
      <c r="A301" s="590"/>
      <c r="B301" s="590"/>
      <c r="C301" s="591"/>
      <c r="D301" s="590"/>
      <c r="E301" s="592"/>
      <c r="F301" s="714"/>
      <c r="G301" s="715"/>
      <c r="H301" s="716"/>
      <c r="I301" s="717"/>
      <c r="J301" s="713"/>
      <c r="K301" s="713"/>
      <c r="L301" s="590"/>
      <c r="M301" s="590"/>
      <c r="N301" s="716"/>
      <c r="O301" s="718"/>
      <c r="P301" s="590"/>
      <c r="Q301" s="590"/>
      <c r="R301" s="590"/>
      <c r="S301" s="590"/>
      <c r="T301" s="716"/>
      <c r="U301" s="717"/>
    </row>
    <row r="302" spans="1:21" ht="15.75" customHeight="1">
      <c r="A302" s="590"/>
      <c r="B302" s="590"/>
      <c r="C302" s="591"/>
      <c r="D302" s="590"/>
      <c r="E302" s="592"/>
      <c r="F302" s="714"/>
      <c r="G302" s="715"/>
      <c r="H302" s="716"/>
      <c r="I302" s="717"/>
      <c r="J302" s="713"/>
      <c r="K302" s="713"/>
      <c r="L302" s="590"/>
      <c r="M302" s="590"/>
      <c r="N302" s="716"/>
      <c r="O302" s="718"/>
      <c r="P302" s="590"/>
      <c r="Q302" s="590"/>
      <c r="R302" s="590"/>
      <c r="S302" s="590"/>
      <c r="T302" s="716"/>
      <c r="U302" s="717"/>
    </row>
    <row r="303" spans="1:21" ht="15.75" customHeight="1">
      <c r="A303" s="590"/>
      <c r="B303" s="590"/>
      <c r="C303" s="591"/>
      <c r="D303" s="590"/>
      <c r="E303" s="592"/>
      <c r="F303" s="714"/>
      <c r="G303" s="715"/>
      <c r="H303" s="716"/>
      <c r="I303" s="717"/>
      <c r="J303" s="713"/>
      <c r="K303" s="713"/>
      <c r="L303" s="590"/>
      <c r="M303" s="590"/>
      <c r="N303" s="716"/>
      <c r="O303" s="718"/>
      <c r="P303" s="590"/>
      <c r="Q303" s="590"/>
      <c r="R303" s="590"/>
      <c r="S303" s="590"/>
      <c r="T303" s="716"/>
      <c r="U303" s="717"/>
    </row>
    <row r="304" spans="1:21" ht="15.75" customHeight="1">
      <c r="A304" s="590"/>
      <c r="B304" s="590"/>
      <c r="C304" s="591"/>
      <c r="D304" s="590"/>
      <c r="E304" s="592"/>
      <c r="F304" s="714"/>
      <c r="G304" s="715"/>
      <c r="H304" s="716"/>
      <c r="I304" s="717"/>
      <c r="J304" s="713"/>
      <c r="K304" s="713"/>
      <c r="L304" s="590"/>
      <c r="M304" s="590"/>
      <c r="N304" s="716"/>
      <c r="O304" s="718"/>
      <c r="P304" s="590"/>
      <c r="Q304" s="590"/>
      <c r="R304" s="590"/>
      <c r="S304" s="590"/>
      <c r="T304" s="716"/>
      <c r="U304" s="717"/>
    </row>
    <row r="305" spans="1:21" ht="15.75" customHeight="1">
      <c r="A305" s="590"/>
      <c r="B305" s="590"/>
      <c r="C305" s="591"/>
      <c r="D305" s="590"/>
      <c r="E305" s="592"/>
      <c r="F305" s="714"/>
      <c r="G305" s="715"/>
      <c r="H305" s="716"/>
      <c r="I305" s="717"/>
      <c r="J305" s="713"/>
      <c r="K305" s="713"/>
      <c r="L305" s="590"/>
      <c r="M305" s="590"/>
      <c r="N305" s="716"/>
      <c r="O305" s="718"/>
      <c r="P305" s="590"/>
      <c r="Q305" s="590"/>
      <c r="R305" s="590"/>
      <c r="S305" s="590"/>
      <c r="T305" s="716"/>
      <c r="U305" s="717"/>
    </row>
    <row r="306" spans="1:21" ht="15.75" customHeight="1">
      <c r="A306" s="590"/>
      <c r="B306" s="590"/>
      <c r="C306" s="591"/>
      <c r="D306" s="590"/>
      <c r="E306" s="592"/>
      <c r="F306" s="714"/>
      <c r="G306" s="715"/>
      <c r="H306" s="716"/>
      <c r="I306" s="717"/>
      <c r="J306" s="713"/>
      <c r="K306" s="713"/>
      <c r="L306" s="590"/>
      <c r="M306" s="590"/>
      <c r="N306" s="716"/>
      <c r="O306" s="718"/>
      <c r="P306" s="590"/>
      <c r="Q306" s="590"/>
      <c r="R306" s="590"/>
      <c r="S306" s="590"/>
      <c r="T306" s="716"/>
      <c r="U306" s="717"/>
    </row>
    <row r="307" spans="1:21" ht="15.75" customHeight="1">
      <c r="A307" s="590"/>
      <c r="B307" s="590"/>
      <c r="C307" s="591"/>
      <c r="D307" s="590"/>
      <c r="E307" s="592"/>
      <c r="F307" s="714"/>
      <c r="G307" s="715"/>
      <c r="H307" s="716"/>
      <c r="I307" s="717"/>
      <c r="J307" s="713"/>
      <c r="K307" s="713"/>
      <c r="L307" s="590"/>
      <c r="M307" s="590"/>
      <c r="N307" s="716"/>
      <c r="O307" s="718"/>
      <c r="P307" s="590"/>
      <c r="Q307" s="590"/>
      <c r="R307" s="590"/>
      <c r="S307" s="590"/>
      <c r="T307" s="716"/>
      <c r="U307" s="717"/>
    </row>
    <row r="308" spans="1:21" ht="15.75" customHeight="1">
      <c r="A308" s="590"/>
      <c r="B308" s="590"/>
      <c r="C308" s="591"/>
      <c r="D308" s="590"/>
      <c r="E308" s="592"/>
      <c r="F308" s="714"/>
      <c r="G308" s="715"/>
      <c r="H308" s="716"/>
      <c r="I308" s="717"/>
      <c r="J308" s="713"/>
      <c r="K308" s="713"/>
      <c r="L308" s="590"/>
      <c r="M308" s="590"/>
      <c r="N308" s="716"/>
      <c r="O308" s="718"/>
      <c r="P308" s="590"/>
      <c r="Q308" s="590"/>
      <c r="R308" s="590"/>
      <c r="S308" s="590"/>
      <c r="T308" s="716"/>
      <c r="U308" s="717"/>
    </row>
    <row r="309" spans="1:21" ht="15.75" customHeight="1">
      <c r="A309" s="590"/>
      <c r="B309" s="590"/>
      <c r="C309" s="591"/>
      <c r="D309" s="590"/>
      <c r="E309" s="592"/>
      <c r="F309" s="714"/>
      <c r="G309" s="715"/>
      <c r="H309" s="716"/>
      <c r="I309" s="717"/>
      <c r="J309" s="713"/>
      <c r="K309" s="713"/>
      <c r="L309" s="590"/>
      <c r="M309" s="590"/>
      <c r="N309" s="716"/>
      <c r="O309" s="718"/>
      <c r="P309" s="590"/>
      <c r="Q309" s="590"/>
      <c r="R309" s="590"/>
      <c r="S309" s="590"/>
      <c r="T309" s="716"/>
      <c r="U309" s="717"/>
    </row>
    <row r="310" spans="1:21" ht="15.75" customHeight="1">
      <c r="A310" s="590"/>
      <c r="B310" s="590"/>
      <c r="C310" s="591"/>
      <c r="D310" s="590"/>
      <c r="E310" s="592"/>
      <c r="F310" s="714"/>
      <c r="G310" s="715"/>
      <c r="H310" s="716"/>
      <c r="I310" s="717"/>
      <c r="J310" s="713"/>
      <c r="K310" s="713"/>
      <c r="L310" s="590"/>
      <c r="M310" s="590"/>
      <c r="N310" s="716"/>
      <c r="O310" s="718"/>
      <c r="P310" s="590"/>
      <c r="Q310" s="590"/>
      <c r="R310" s="590"/>
      <c r="S310" s="590"/>
      <c r="T310" s="716"/>
      <c r="U310" s="717"/>
    </row>
    <row r="311" spans="1:21" ht="15.75" customHeight="1">
      <c r="A311" s="590"/>
      <c r="B311" s="590"/>
      <c r="C311" s="591"/>
      <c r="D311" s="590"/>
      <c r="E311" s="592"/>
      <c r="F311" s="714"/>
      <c r="G311" s="715"/>
      <c r="H311" s="716"/>
      <c r="I311" s="717"/>
      <c r="J311" s="713"/>
      <c r="K311" s="713"/>
      <c r="L311" s="590"/>
      <c r="M311" s="590"/>
      <c r="N311" s="716"/>
      <c r="O311" s="718"/>
      <c r="P311" s="590"/>
      <c r="Q311" s="590"/>
      <c r="R311" s="590"/>
      <c r="S311" s="590"/>
      <c r="T311" s="716"/>
      <c r="U311" s="717"/>
    </row>
    <row r="312" spans="1:21" ht="15.75" customHeight="1">
      <c r="A312" s="590"/>
      <c r="B312" s="590"/>
      <c r="C312" s="591"/>
      <c r="D312" s="590"/>
      <c r="E312" s="592"/>
      <c r="F312" s="714"/>
      <c r="G312" s="715"/>
      <c r="H312" s="716"/>
      <c r="I312" s="717"/>
      <c r="J312" s="713"/>
      <c r="K312" s="713"/>
      <c r="L312" s="590"/>
      <c r="M312" s="590"/>
      <c r="N312" s="716"/>
      <c r="O312" s="718"/>
      <c r="P312" s="590"/>
      <c r="Q312" s="590"/>
      <c r="R312" s="590"/>
      <c r="S312" s="590"/>
      <c r="T312" s="716"/>
      <c r="U312" s="717"/>
    </row>
    <row r="313" spans="1:21" ht="15.75" customHeight="1">
      <c r="A313" s="590"/>
      <c r="B313" s="590"/>
      <c r="C313" s="591"/>
      <c r="D313" s="590"/>
      <c r="E313" s="592"/>
      <c r="F313" s="714"/>
      <c r="G313" s="715"/>
      <c r="H313" s="716"/>
      <c r="I313" s="717"/>
      <c r="J313" s="713"/>
      <c r="K313" s="713"/>
      <c r="L313" s="590"/>
      <c r="M313" s="590"/>
      <c r="N313" s="716"/>
      <c r="O313" s="718"/>
      <c r="P313" s="590"/>
      <c r="Q313" s="590"/>
      <c r="R313" s="590"/>
      <c r="S313" s="590"/>
      <c r="T313" s="716"/>
      <c r="U313" s="717"/>
    </row>
    <row r="314" spans="1:21" ht="15.75" customHeight="1">
      <c r="A314" s="590"/>
      <c r="B314" s="590"/>
      <c r="C314" s="591"/>
      <c r="D314" s="590"/>
      <c r="E314" s="592"/>
      <c r="F314" s="714"/>
      <c r="G314" s="715"/>
      <c r="H314" s="716"/>
      <c r="I314" s="717"/>
      <c r="J314" s="713"/>
      <c r="K314" s="713"/>
      <c r="L314" s="590"/>
      <c r="M314" s="590"/>
      <c r="N314" s="716"/>
      <c r="O314" s="718"/>
      <c r="P314" s="590"/>
      <c r="Q314" s="590"/>
      <c r="R314" s="590"/>
      <c r="S314" s="590"/>
      <c r="T314" s="716"/>
      <c r="U314" s="717"/>
    </row>
    <row r="315" spans="1:21" ht="15.75" customHeight="1">
      <c r="A315" s="590"/>
      <c r="B315" s="590"/>
      <c r="C315" s="591"/>
      <c r="D315" s="590"/>
      <c r="E315" s="592"/>
      <c r="F315" s="714"/>
      <c r="G315" s="715"/>
      <c r="H315" s="716"/>
      <c r="I315" s="717"/>
      <c r="J315" s="713"/>
      <c r="K315" s="713"/>
      <c r="L315" s="590"/>
      <c r="M315" s="590"/>
      <c r="N315" s="716"/>
      <c r="O315" s="718"/>
      <c r="P315" s="590"/>
      <c r="Q315" s="590"/>
      <c r="R315" s="590"/>
      <c r="S315" s="590"/>
      <c r="T315" s="716"/>
      <c r="U315" s="717"/>
    </row>
    <row r="316" spans="1:21" ht="15.75" customHeight="1">
      <c r="A316" s="590"/>
      <c r="B316" s="590"/>
      <c r="C316" s="591"/>
      <c r="D316" s="590"/>
      <c r="E316" s="592"/>
      <c r="F316" s="714"/>
      <c r="G316" s="715"/>
      <c r="H316" s="716"/>
      <c r="I316" s="717"/>
      <c r="J316" s="713"/>
      <c r="K316" s="713"/>
      <c r="L316" s="590"/>
      <c r="M316" s="590"/>
      <c r="N316" s="716"/>
      <c r="O316" s="718"/>
      <c r="P316" s="590"/>
      <c r="Q316" s="590"/>
      <c r="R316" s="590"/>
      <c r="S316" s="590"/>
      <c r="T316" s="716"/>
      <c r="U316" s="717"/>
    </row>
    <row r="317" spans="1:21" ht="15.75" customHeight="1">
      <c r="A317" s="590"/>
      <c r="B317" s="590"/>
      <c r="C317" s="591"/>
      <c r="D317" s="590"/>
      <c r="E317" s="592"/>
      <c r="F317" s="714"/>
      <c r="G317" s="715"/>
      <c r="H317" s="716"/>
      <c r="I317" s="717"/>
      <c r="J317" s="713"/>
      <c r="K317" s="713"/>
      <c r="L317" s="590"/>
      <c r="M317" s="590"/>
      <c r="N317" s="716"/>
      <c r="O317" s="718"/>
      <c r="P317" s="590"/>
      <c r="Q317" s="590"/>
      <c r="R317" s="590"/>
      <c r="S317" s="590"/>
      <c r="T317" s="716"/>
      <c r="U317" s="717"/>
    </row>
    <row r="318" spans="1:21" ht="15.75" customHeight="1">
      <c r="A318" s="590"/>
      <c r="B318" s="590"/>
      <c r="C318" s="591"/>
      <c r="D318" s="590"/>
      <c r="E318" s="592"/>
      <c r="F318" s="714"/>
      <c r="G318" s="715"/>
      <c r="H318" s="716"/>
      <c r="I318" s="717"/>
      <c r="J318" s="713"/>
      <c r="K318" s="713"/>
      <c r="L318" s="590"/>
      <c r="M318" s="590"/>
      <c r="N318" s="716"/>
      <c r="O318" s="718"/>
      <c r="P318" s="590"/>
      <c r="Q318" s="590"/>
      <c r="R318" s="590"/>
      <c r="S318" s="590"/>
      <c r="T318" s="716"/>
      <c r="U318" s="717"/>
    </row>
    <row r="319" spans="1:21" ht="15.75" customHeight="1">
      <c r="A319" s="590"/>
      <c r="B319" s="590"/>
      <c r="C319" s="591"/>
      <c r="D319" s="590"/>
      <c r="E319" s="592"/>
      <c r="F319" s="714"/>
      <c r="G319" s="715"/>
      <c r="H319" s="716"/>
      <c r="I319" s="717"/>
      <c r="J319" s="713"/>
      <c r="K319" s="713"/>
      <c r="L319" s="590"/>
      <c r="M319" s="590"/>
      <c r="N319" s="716"/>
      <c r="O319" s="718"/>
      <c r="P319" s="590"/>
      <c r="Q319" s="590"/>
      <c r="R319" s="590"/>
      <c r="S319" s="590"/>
      <c r="T319" s="716"/>
      <c r="U319" s="717"/>
    </row>
    <row r="320" spans="1:21" ht="15.75" customHeight="1">
      <c r="A320" s="590"/>
      <c r="B320" s="590"/>
      <c r="C320" s="591"/>
      <c r="D320" s="590"/>
      <c r="E320" s="592"/>
      <c r="F320" s="714"/>
      <c r="G320" s="715"/>
      <c r="H320" s="716"/>
      <c r="I320" s="717"/>
      <c r="J320" s="713"/>
      <c r="K320" s="713"/>
      <c r="L320" s="590"/>
      <c r="M320" s="590"/>
      <c r="N320" s="716"/>
      <c r="O320" s="718"/>
      <c r="P320" s="590"/>
      <c r="Q320" s="590"/>
      <c r="R320" s="590"/>
      <c r="S320" s="590"/>
      <c r="T320" s="716"/>
      <c r="U320" s="717"/>
    </row>
    <row r="321" spans="1:21" ht="15.75" customHeight="1">
      <c r="A321" s="590"/>
      <c r="B321" s="590"/>
      <c r="C321" s="591"/>
      <c r="D321" s="590"/>
      <c r="E321" s="592"/>
      <c r="F321" s="714"/>
      <c r="G321" s="715"/>
      <c r="H321" s="716"/>
      <c r="I321" s="717"/>
      <c r="J321" s="713"/>
      <c r="K321" s="713"/>
      <c r="L321" s="590"/>
      <c r="M321" s="590"/>
      <c r="N321" s="716"/>
      <c r="O321" s="718"/>
      <c r="P321" s="590"/>
      <c r="Q321" s="590"/>
      <c r="R321" s="590"/>
      <c r="S321" s="590"/>
      <c r="T321" s="716"/>
      <c r="U321" s="717"/>
    </row>
    <row r="322" spans="1:21" ht="15.75" customHeight="1">
      <c r="A322" s="590"/>
      <c r="B322" s="590"/>
      <c r="C322" s="591"/>
      <c r="D322" s="590"/>
      <c r="E322" s="592"/>
      <c r="F322" s="714"/>
      <c r="G322" s="715"/>
      <c r="H322" s="716"/>
      <c r="I322" s="717"/>
      <c r="J322" s="713"/>
      <c r="K322" s="713"/>
      <c r="L322" s="590"/>
      <c r="M322" s="590"/>
      <c r="N322" s="716"/>
      <c r="O322" s="718"/>
      <c r="P322" s="590"/>
      <c r="Q322" s="590"/>
      <c r="R322" s="590"/>
      <c r="S322" s="590"/>
      <c r="T322" s="716"/>
      <c r="U322" s="717"/>
    </row>
    <row r="323" spans="1:21" ht="15.75" customHeight="1">
      <c r="A323" s="590"/>
      <c r="B323" s="590"/>
      <c r="C323" s="591"/>
      <c r="D323" s="590"/>
      <c r="E323" s="592"/>
      <c r="F323" s="714"/>
      <c r="G323" s="715"/>
      <c r="H323" s="716"/>
      <c r="I323" s="717"/>
      <c r="J323" s="713"/>
      <c r="K323" s="713"/>
      <c r="L323" s="590"/>
      <c r="M323" s="590"/>
      <c r="N323" s="716"/>
      <c r="O323" s="718"/>
      <c r="P323" s="590"/>
      <c r="Q323" s="590"/>
      <c r="R323" s="590"/>
      <c r="S323" s="590"/>
      <c r="T323" s="716"/>
      <c r="U323" s="717"/>
    </row>
    <row r="324" spans="1:21" ht="15.75" customHeight="1">
      <c r="A324" s="590"/>
      <c r="B324" s="590"/>
      <c r="C324" s="591"/>
      <c r="D324" s="590"/>
      <c r="E324" s="592"/>
      <c r="F324" s="714"/>
      <c r="G324" s="715"/>
      <c r="H324" s="716"/>
      <c r="I324" s="717"/>
      <c r="J324" s="713"/>
      <c r="K324" s="713"/>
      <c r="L324" s="590"/>
      <c r="M324" s="590"/>
      <c r="N324" s="716"/>
      <c r="O324" s="718"/>
      <c r="P324" s="590"/>
      <c r="Q324" s="590"/>
      <c r="R324" s="590"/>
      <c r="S324" s="590"/>
      <c r="T324" s="716"/>
      <c r="U324" s="717"/>
    </row>
    <row r="325" spans="1:21" ht="15.75" customHeight="1">
      <c r="A325" s="590"/>
      <c r="B325" s="590"/>
      <c r="C325" s="591"/>
      <c r="D325" s="590"/>
      <c r="E325" s="592"/>
      <c r="F325" s="714"/>
      <c r="G325" s="715"/>
      <c r="H325" s="716"/>
      <c r="I325" s="717"/>
      <c r="J325" s="713"/>
      <c r="K325" s="713"/>
      <c r="L325" s="590"/>
      <c r="M325" s="590"/>
      <c r="N325" s="716"/>
      <c r="O325" s="718"/>
      <c r="P325" s="590"/>
      <c r="Q325" s="590"/>
      <c r="R325" s="590"/>
      <c r="S325" s="590"/>
      <c r="T325" s="716"/>
      <c r="U325" s="717"/>
    </row>
    <row r="326" spans="1:21" ht="15.75" customHeight="1">
      <c r="A326" s="590"/>
      <c r="B326" s="590"/>
      <c r="C326" s="591"/>
      <c r="D326" s="590"/>
      <c r="E326" s="592"/>
      <c r="F326" s="714"/>
      <c r="G326" s="715"/>
      <c r="H326" s="716"/>
      <c r="I326" s="717"/>
      <c r="J326" s="713"/>
      <c r="K326" s="713"/>
      <c r="L326" s="590"/>
      <c r="M326" s="590"/>
      <c r="N326" s="716"/>
      <c r="O326" s="718"/>
      <c r="P326" s="590"/>
      <c r="Q326" s="590"/>
      <c r="R326" s="590"/>
      <c r="S326" s="590"/>
      <c r="T326" s="716"/>
      <c r="U326" s="717"/>
    </row>
    <row r="327" spans="1:21" ht="15.75" customHeight="1">
      <c r="A327" s="590"/>
      <c r="B327" s="590"/>
      <c r="C327" s="591"/>
      <c r="D327" s="590"/>
      <c r="E327" s="592"/>
      <c r="F327" s="714"/>
      <c r="G327" s="715"/>
      <c r="H327" s="716"/>
      <c r="I327" s="717"/>
      <c r="J327" s="713"/>
      <c r="K327" s="713"/>
      <c r="L327" s="590"/>
      <c r="M327" s="590"/>
      <c r="N327" s="716"/>
      <c r="O327" s="718"/>
      <c r="P327" s="590"/>
      <c r="Q327" s="590"/>
      <c r="R327" s="590"/>
      <c r="S327" s="590"/>
      <c r="T327" s="716"/>
      <c r="U327" s="717"/>
    </row>
    <row r="328" spans="1:21" ht="15.75" customHeight="1">
      <c r="A328" s="590"/>
      <c r="B328" s="590"/>
      <c r="C328" s="591"/>
      <c r="D328" s="590"/>
      <c r="E328" s="592"/>
      <c r="F328" s="714"/>
      <c r="G328" s="715"/>
      <c r="H328" s="716"/>
      <c r="I328" s="717"/>
      <c r="J328" s="713"/>
      <c r="K328" s="713"/>
      <c r="L328" s="590"/>
      <c r="M328" s="590"/>
      <c r="N328" s="716"/>
      <c r="O328" s="718"/>
      <c r="P328" s="590"/>
      <c r="Q328" s="590"/>
      <c r="R328" s="590"/>
      <c r="S328" s="590"/>
      <c r="T328" s="716"/>
      <c r="U328" s="717"/>
    </row>
    <row r="329" spans="1:21" ht="15.75" customHeight="1">
      <c r="A329" s="590"/>
      <c r="B329" s="590"/>
      <c r="C329" s="591"/>
      <c r="D329" s="590"/>
      <c r="E329" s="592"/>
      <c r="F329" s="714"/>
      <c r="G329" s="715"/>
      <c r="H329" s="716"/>
      <c r="I329" s="717"/>
      <c r="J329" s="713"/>
      <c r="K329" s="713"/>
      <c r="L329" s="590"/>
      <c r="M329" s="590"/>
      <c r="N329" s="716"/>
      <c r="O329" s="718"/>
      <c r="P329" s="590"/>
      <c r="Q329" s="590"/>
      <c r="R329" s="590"/>
      <c r="S329" s="590"/>
      <c r="T329" s="716"/>
      <c r="U329" s="717"/>
    </row>
    <row r="330" spans="1:21" ht="15.75" customHeight="1">
      <c r="A330" s="590"/>
      <c r="B330" s="590"/>
      <c r="C330" s="591"/>
      <c r="D330" s="590"/>
      <c r="E330" s="592"/>
      <c r="F330" s="714"/>
      <c r="G330" s="715"/>
      <c r="H330" s="716"/>
      <c r="I330" s="717"/>
      <c r="J330" s="713"/>
      <c r="K330" s="713"/>
      <c r="L330" s="590"/>
      <c r="M330" s="590"/>
      <c r="N330" s="716"/>
      <c r="O330" s="718"/>
      <c r="P330" s="590"/>
      <c r="Q330" s="590"/>
      <c r="R330" s="590"/>
      <c r="S330" s="590"/>
      <c r="T330" s="716"/>
      <c r="U330" s="717"/>
    </row>
    <row r="331" spans="1:21" ht="15.75" customHeight="1">
      <c r="A331" s="590"/>
      <c r="B331" s="590"/>
      <c r="C331" s="591"/>
      <c r="D331" s="590"/>
      <c r="E331" s="592"/>
      <c r="F331" s="714"/>
      <c r="G331" s="715"/>
      <c r="H331" s="716"/>
      <c r="I331" s="717"/>
      <c r="J331" s="713"/>
      <c r="K331" s="713"/>
      <c r="L331" s="590"/>
      <c r="M331" s="590"/>
      <c r="N331" s="716"/>
      <c r="O331" s="718"/>
      <c r="P331" s="590"/>
      <c r="Q331" s="590"/>
      <c r="R331" s="590"/>
      <c r="S331" s="590"/>
      <c r="T331" s="716"/>
      <c r="U331" s="717"/>
    </row>
    <row r="332" spans="1:21" ht="15.75" customHeight="1">
      <c r="A332" s="590"/>
      <c r="B332" s="590"/>
      <c r="C332" s="591"/>
      <c r="D332" s="590"/>
      <c r="E332" s="592"/>
      <c r="F332" s="714"/>
      <c r="G332" s="715"/>
      <c r="H332" s="716"/>
      <c r="I332" s="717"/>
      <c r="J332" s="713"/>
      <c r="K332" s="713"/>
      <c r="L332" s="590"/>
      <c r="M332" s="590"/>
      <c r="N332" s="716"/>
      <c r="O332" s="718"/>
      <c r="P332" s="590"/>
      <c r="Q332" s="590"/>
      <c r="R332" s="590"/>
      <c r="S332" s="590"/>
      <c r="T332" s="716"/>
      <c r="U332" s="717"/>
    </row>
    <row r="333" spans="1:21" ht="15.75" customHeight="1">
      <c r="A333" s="590"/>
      <c r="B333" s="590"/>
      <c r="C333" s="591"/>
      <c r="D333" s="590"/>
      <c r="E333" s="592"/>
      <c r="F333" s="714"/>
      <c r="G333" s="715"/>
      <c r="H333" s="716"/>
      <c r="I333" s="717"/>
      <c r="J333" s="713"/>
      <c r="K333" s="713"/>
      <c r="L333" s="590"/>
      <c r="M333" s="590"/>
      <c r="N333" s="716"/>
      <c r="O333" s="718"/>
      <c r="P333" s="590"/>
      <c r="Q333" s="590"/>
      <c r="R333" s="590"/>
      <c r="S333" s="590"/>
      <c r="T333" s="716"/>
      <c r="U333" s="717"/>
    </row>
    <row r="334" spans="1:21" ht="15.75" customHeight="1">
      <c r="A334" s="590"/>
      <c r="B334" s="590"/>
      <c r="C334" s="591"/>
      <c r="D334" s="590"/>
      <c r="E334" s="592"/>
      <c r="F334" s="714"/>
      <c r="G334" s="715"/>
      <c r="H334" s="716"/>
      <c r="I334" s="717"/>
      <c r="J334" s="713"/>
      <c r="K334" s="713"/>
      <c r="L334" s="590"/>
      <c r="M334" s="590"/>
      <c r="N334" s="716"/>
      <c r="O334" s="718"/>
      <c r="P334" s="590"/>
      <c r="Q334" s="590"/>
      <c r="R334" s="590"/>
      <c r="S334" s="590"/>
      <c r="T334" s="716"/>
      <c r="U334" s="717"/>
    </row>
    <row r="335" spans="1:21" ht="15.75" customHeight="1">
      <c r="A335" s="590"/>
      <c r="B335" s="590"/>
      <c r="C335" s="591"/>
      <c r="D335" s="590"/>
      <c r="E335" s="592"/>
      <c r="F335" s="714"/>
      <c r="G335" s="715"/>
      <c r="H335" s="716"/>
      <c r="I335" s="717"/>
      <c r="J335" s="713"/>
      <c r="K335" s="713"/>
      <c r="L335" s="590"/>
      <c r="M335" s="590"/>
      <c r="N335" s="716"/>
      <c r="O335" s="718"/>
      <c r="P335" s="590"/>
      <c r="Q335" s="590"/>
      <c r="R335" s="590"/>
      <c r="S335" s="590"/>
      <c r="T335" s="716"/>
      <c r="U335" s="717"/>
    </row>
    <row r="336" spans="1:21" ht="15.75" customHeight="1">
      <c r="A336" s="590"/>
      <c r="B336" s="590"/>
      <c r="C336" s="591"/>
      <c r="D336" s="590"/>
      <c r="E336" s="592"/>
      <c r="F336" s="714"/>
      <c r="G336" s="715"/>
      <c r="H336" s="716"/>
      <c r="I336" s="717"/>
      <c r="J336" s="713"/>
      <c r="K336" s="713"/>
      <c r="L336" s="590"/>
      <c r="M336" s="590"/>
      <c r="N336" s="716"/>
      <c r="O336" s="718"/>
      <c r="P336" s="590"/>
      <c r="Q336" s="590"/>
      <c r="R336" s="590"/>
      <c r="S336" s="590"/>
      <c r="T336" s="716"/>
      <c r="U336" s="717"/>
    </row>
    <row r="337" spans="1:21" ht="15.75" customHeight="1">
      <c r="A337" s="590"/>
      <c r="B337" s="590"/>
      <c r="C337" s="591"/>
      <c r="D337" s="590"/>
      <c r="E337" s="592"/>
      <c r="F337" s="714"/>
      <c r="G337" s="715"/>
      <c r="H337" s="716"/>
      <c r="I337" s="717"/>
      <c r="J337" s="713"/>
      <c r="K337" s="713"/>
      <c r="L337" s="590"/>
      <c r="M337" s="590"/>
      <c r="N337" s="716"/>
      <c r="O337" s="718"/>
      <c r="P337" s="590"/>
      <c r="Q337" s="590"/>
      <c r="R337" s="590"/>
      <c r="S337" s="590"/>
      <c r="T337" s="716"/>
      <c r="U337" s="717"/>
    </row>
    <row r="338" spans="1:21" ht="15.75" customHeight="1">
      <c r="A338" s="590"/>
      <c r="B338" s="590"/>
      <c r="C338" s="591"/>
      <c r="D338" s="590"/>
      <c r="E338" s="592"/>
      <c r="F338" s="714"/>
      <c r="G338" s="715"/>
      <c r="H338" s="716"/>
      <c r="I338" s="717"/>
      <c r="J338" s="713"/>
      <c r="K338" s="713"/>
      <c r="L338" s="590"/>
      <c r="M338" s="590"/>
      <c r="N338" s="716"/>
      <c r="O338" s="718"/>
      <c r="P338" s="590"/>
      <c r="Q338" s="590"/>
      <c r="R338" s="590"/>
      <c r="S338" s="590"/>
      <c r="T338" s="716"/>
      <c r="U338" s="717"/>
    </row>
    <row r="339" spans="1:21" ht="15.75" customHeight="1">
      <c r="A339" s="590"/>
      <c r="B339" s="590"/>
      <c r="C339" s="591"/>
      <c r="D339" s="590"/>
      <c r="E339" s="592"/>
      <c r="F339" s="714"/>
      <c r="G339" s="715"/>
      <c r="H339" s="716"/>
      <c r="I339" s="717"/>
      <c r="J339" s="713"/>
      <c r="K339" s="713"/>
      <c r="L339" s="590"/>
      <c r="M339" s="590"/>
      <c r="N339" s="716"/>
      <c r="O339" s="718"/>
      <c r="P339" s="590"/>
      <c r="Q339" s="590"/>
      <c r="R339" s="590"/>
      <c r="S339" s="590"/>
      <c r="T339" s="716"/>
      <c r="U339" s="717"/>
    </row>
    <row r="340" spans="1:21" ht="15.75" customHeight="1">
      <c r="A340" s="590"/>
      <c r="B340" s="590"/>
      <c r="C340" s="591"/>
      <c r="D340" s="590"/>
      <c r="E340" s="592"/>
      <c r="F340" s="714"/>
      <c r="G340" s="715"/>
      <c r="H340" s="716"/>
      <c r="I340" s="717"/>
      <c r="J340" s="713"/>
      <c r="K340" s="713"/>
      <c r="L340" s="590"/>
      <c r="M340" s="590"/>
      <c r="N340" s="716"/>
      <c r="O340" s="718"/>
      <c r="P340" s="590"/>
      <c r="Q340" s="590"/>
      <c r="R340" s="590"/>
      <c r="S340" s="590"/>
      <c r="T340" s="716"/>
      <c r="U340" s="717"/>
    </row>
    <row r="341" spans="1:21" ht="15.75" customHeight="1">
      <c r="A341" s="590"/>
      <c r="B341" s="590"/>
      <c r="C341" s="591"/>
      <c r="D341" s="590"/>
      <c r="E341" s="592"/>
      <c r="F341" s="714"/>
      <c r="G341" s="715"/>
      <c r="H341" s="716"/>
      <c r="I341" s="717"/>
      <c r="J341" s="713"/>
      <c r="K341" s="713"/>
      <c r="L341" s="590"/>
      <c r="M341" s="590"/>
      <c r="N341" s="716"/>
      <c r="O341" s="718"/>
      <c r="P341" s="590"/>
      <c r="Q341" s="590"/>
      <c r="R341" s="590"/>
      <c r="S341" s="590"/>
      <c r="T341" s="716"/>
      <c r="U341" s="717"/>
    </row>
    <row r="342" spans="1:21" ht="15.75" customHeight="1">
      <c r="A342" s="590"/>
      <c r="B342" s="590"/>
      <c r="C342" s="591"/>
      <c r="D342" s="590"/>
      <c r="E342" s="592"/>
      <c r="F342" s="714"/>
      <c r="G342" s="715"/>
      <c r="H342" s="716"/>
      <c r="I342" s="717"/>
      <c r="J342" s="713"/>
      <c r="K342" s="713"/>
      <c r="L342" s="590"/>
      <c r="M342" s="590"/>
      <c r="N342" s="716"/>
      <c r="O342" s="718"/>
      <c r="P342" s="590"/>
      <c r="Q342" s="590"/>
      <c r="R342" s="590"/>
      <c r="S342" s="590"/>
      <c r="T342" s="716"/>
      <c r="U342" s="717"/>
    </row>
    <row r="343" spans="1:21" ht="15.75" customHeight="1">
      <c r="A343" s="590"/>
      <c r="B343" s="590"/>
      <c r="C343" s="591"/>
      <c r="D343" s="590"/>
      <c r="E343" s="592"/>
      <c r="F343" s="714"/>
      <c r="G343" s="715"/>
      <c r="H343" s="716"/>
      <c r="I343" s="717"/>
      <c r="J343" s="713"/>
      <c r="K343" s="713"/>
      <c r="L343" s="590"/>
      <c r="M343" s="590"/>
      <c r="N343" s="716"/>
      <c r="O343" s="718"/>
      <c r="P343" s="590"/>
      <c r="Q343" s="590"/>
      <c r="R343" s="590"/>
      <c r="S343" s="590"/>
      <c r="T343" s="716"/>
      <c r="U343" s="717"/>
    </row>
    <row r="344" spans="1:21" ht="15.75" customHeight="1">
      <c r="A344" s="590"/>
      <c r="B344" s="590"/>
      <c r="C344" s="591"/>
      <c r="D344" s="590"/>
      <c r="E344" s="592"/>
      <c r="F344" s="714"/>
      <c r="G344" s="715"/>
      <c r="H344" s="716"/>
      <c r="I344" s="717"/>
      <c r="J344" s="713"/>
      <c r="K344" s="713"/>
      <c r="L344" s="590"/>
      <c r="M344" s="590"/>
      <c r="N344" s="716"/>
      <c r="O344" s="718"/>
      <c r="P344" s="590"/>
      <c r="Q344" s="590"/>
      <c r="R344" s="590"/>
      <c r="S344" s="590"/>
      <c r="T344" s="716"/>
      <c r="U344" s="717"/>
    </row>
    <row r="345" spans="1:21" ht="15.75" customHeight="1">
      <c r="A345" s="590"/>
      <c r="B345" s="590"/>
      <c r="C345" s="591"/>
      <c r="D345" s="590"/>
      <c r="E345" s="592"/>
      <c r="F345" s="714"/>
      <c r="G345" s="715"/>
      <c r="H345" s="716"/>
      <c r="I345" s="717"/>
      <c r="J345" s="713"/>
      <c r="K345" s="713"/>
      <c r="L345" s="590"/>
      <c r="M345" s="590"/>
      <c r="N345" s="716"/>
      <c r="O345" s="718"/>
      <c r="P345" s="590"/>
      <c r="Q345" s="590"/>
      <c r="R345" s="590"/>
      <c r="S345" s="590"/>
      <c r="T345" s="716"/>
      <c r="U345" s="717"/>
    </row>
    <row r="346" spans="1:21" ht="15.75" customHeight="1">
      <c r="A346" s="590"/>
      <c r="B346" s="590"/>
      <c r="C346" s="591"/>
      <c r="D346" s="590"/>
      <c r="E346" s="592"/>
      <c r="F346" s="714"/>
      <c r="G346" s="715"/>
      <c r="H346" s="716"/>
      <c r="I346" s="717"/>
      <c r="J346" s="713"/>
      <c r="K346" s="713"/>
      <c r="L346" s="590"/>
      <c r="M346" s="590"/>
      <c r="N346" s="716"/>
      <c r="O346" s="718"/>
      <c r="P346" s="590"/>
      <c r="Q346" s="590"/>
      <c r="R346" s="590"/>
      <c r="S346" s="590"/>
      <c r="T346" s="716"/>
      <c r="U346" s="717"/>
    </row>
    <row r="347" spans="1:21" ht="15.75" customHeight="1">
      <c r="A347" s="590"/>
      <c r="B347" s="590"/>
      <c r="C347" s="591"/>
      <c r="D347" s="590"/>
      <c r="E347" s="592"/>
      <c r="F347" s="714"/>
      <c r="G347" s="715"/>
      <c r="H347" s="716"/>
      <c r="I347" s="717"/>
      <c r="J347" s="713"/>
      <c r="K347" s="713"/>
      <c r="L347" s="590"/>
      <c r="M347" s="590"/>
      <c r="N347" s="716"/>
      <c r="O347" s="718"/>
      <c r="P347" s="590"/>
      <c r="Q347" s="590"/>
      <c r="R347" s="590"/>
      <c r="S347" s="590"/>
      <c r="T347" s="716"/>
      <c r="U347" s="717"/>
    </row>
    <row r="348" spans="1:21" ht="15.75" customHeight="1">
      <c r="A348" s="590"/>
      <c r="B348" s="590"/>
      <c r="C348" s="591"/>
      <c r="D348" s="590"/>
      <c r="E348" s="592"/>
      <c r="F348" s="714"/>
      <c r="G348" s="715"/>
      <c r="H348" s="716"/>
      <c r="I348" s="717"/>
      <c r="J348" s="713"/>
      <c r="K348" s="713"/>
      <c r="L348" s="590"/>
      <c r="M348" s="590"/>
      <c r="N348" s="716"/>
      <c r="O348" s="718"/>
      <c r="P348" s="590"/>
      <c r="Q348" s="590"/>
      <c r="R348" s="590"/>
      <c r="S348" s="590"/>
      <c r="T348" s="716"/>
      <c r="U348" s="717"/>
    </row>
    <row r="349" spans="1:21" ht="15.75" customHeight="1">
      <c r="A349" s="590"/>
      <c r="B349" s="590"/>
      <c r="C349" s="591"/>
      <c r="D349" s="590"/>
      <c r="E349" s="592"/>
      <c r="F349" s="714"/>
      <c r="G349" s="715"/>
      <c r="H349" s="716"/>
      <c r="I349" s="717"/>
      <c r="J349" s="713"/>
      <c r="K349" s="713"/>
      <c r="L349" s="590"/>
      <c r="M349" s="590"/>
      <c r="N349" s="716"/>
      <c r="O349" s="718"/>
      <c r="P349" s="590"/>
      <c r="Q349" s="590"/>
      <c r="R349" s="590"/>
      <c r="S349" s="590"/>
      <c r="T349" s="716"/>
      <c r="U349" s="717"/>
    </row>
    <row r="350" spans="1:21" ht="15.75" customHeight="1">
      <c r="A350" s="590"/>
      <c r="B350" s="590"/>
      <c r="C350" s="591"/>
      <c r="D350" s="590"/>
      <c r="E350" s="592"/>
      <c r="F350" s="714"/>
      <c r="G350" s="715"/>
      <c r="H350" s="716"/>
      <c r="I350" s="717"/>
      <c r="J350" s="713"/>
      <c r="K350" s="713"/>
      <c r="L350" s="590"/>
      <c r="M350" s="590"/>
      <c r="N350" s="716"/>
      <c r="O350" s="718"/>
      <c r="P350" s="590"/>
      <c r="Q350" s="590"/>
      <c r="R350" s="590"/>
      <c r="S350" s="590"/>
      <c r="T350" s="716"/>
      <c r="U350" s="717"/>
    </row>
    <row r="351" spans="1:21" ht="15.75" customHeight="1">
      <c r="A351" s="590"/>
      <c r="B351" s="590"/>
      <c r="C351" s="591"/>
      <c r="D351" s="590"/>
      <c r="E351" s="592"/>
      <c r="F351" s="714"/>
      <c r="G351" s="715"/>
      <c r="H351" s="716"/>
      <c r="I351" s="717"/>
      <c r="J351" s="713"/>
      <c r="K351" s="713"/>
      <c r="L351" s="590"/>
      <c r="M351" s="590"/>
      <c r="N351" s="716"/>
      <c r="O351" s="718"/>
      <c r="P351" s="590"/>
      <c r="Q351" s="590"/>
      <c r="R351" s="590"/>
      <c r="S351" s="590"/>
      <c r="T351" s="716"/>
      <c r="U351" s="717"/>
    </row>
    <row r="352" spans="1:21" ht="15.75" customHeight="1">
      <c r="A352" s="590"/>
      <c r="B352" s="590"/>
      <c r="C352" s="591"/>
      <c r="D352" s="590"/>
      <c r="E352" s="592"/>
      <c r="F352" s="714"/>
      <c r="G352" s="715"/>
      <c r="H352" s="716"/>
      <c r="I352" s="717"/>
      <c r="J352" s="713"/>
      <c r="K352" s="713"/>
      <c r="L352" s="590"/>
      <c r="M352" s="590"/>
      <c r="N352" s="716"/>
      <c r="O352" s="718"/>
      <c r="P352" s="590"/>
      <c r="Q352" s="590"/>
      <c r="R352" s="590"/>
      <c r="S352" s="590"/>
      <c r="T352" s="716"/>
      <c r="U352" s="717"/>
    </row>
    <row r="353" spans="1:21" ht="15.75" customHeight="1">
      <c r="A353" s="590"/>
      <c r="B353" s="590"/>
      <c r="C353" s="591"/>
      <c r="D353" s="590"/>
      <c r="E353" s="592"/>
      <c r="F353" s="714"/>
      <c r="G353" s="715"/>
      <c r="H353" s="716"/>
      <c r="I353" s="717"/>
      <c r="J353" s="713"/>
      <c r="K353" s="713"/>
      <c r="L353" s="590"/>
      <c r="M353" s="590"/>
      <c r="N353" s="716"/>
      <c r="O353" s="718"/>
      <c r="P353" s="590"/>
      <c r="Q353" s="590"/>
      <c r="R353" s="590"/>
      <c r="S353" s="590"/>
      <c r="T353" s="716"/>
      <c r="U353" s="717"/>
    </row>
    <row r="354" spans="1:21" ht="15.75" customHeight="1">
      <c r="A354" s="590"/>
      <c r="B354" s="590"/>
      <c r="C354" s="591"/>
      <c r="D354" s="590"/>
      <c r="E354" s="592"/>
      <c r="F354" s="714"/>
      <c r="G354" s="715"/>
      <c r="H354" s="716"/>
      <c r="I354" s="717"/>
      <c r="J354" s="713"/>
      <c r="K354" s="713"/>
      <c r="L354" s="590"/>
      <c r="M354" s="590"/>
      <c r="N354" s="716"/>
      <c r="O354" s="718"/>
      <c r="P354" s="590"/>
      <c r="Q354" s="590"/>
      <c r="R354" s="590"/>
      <c r="S354" s="590"/>
      <c r="T354" s="716"/>
      <c r="U354" s="717"/>
    </row>
    <row r="355" spans="1:21" ht="15.75" customHeight="1">
      <c r="A355" s="590"/>
      <c r="B355" s="590"/>
      <c r="C355" s="591"/>
      <c r="D355" s="590"/>
      <c r="E355" s="592"/>
      <c r="F355" s="714"/>
      <c r="G355" s="715"/>
      <c r="H355" s="716"/>
      <c r="I355" s="717"/>
      <c r="J355" s="713"/>
      <c r="K355" s="713"/>
      <c r="L355" s="590"/>
      <c r="M355" s="590"/>
      <c r="N355" s="716"/>
      <c r="O355" s="718"/>
      <c r="P355" s="590"/>
      <c r="Q355" s="590"/>
      <c r="R355" s="590"/>
      <c r="S355" s="590"/>
      <c r="T355" s="716"/>
      <c r="U355" s="717"/>
    </row>
    <row r="356" spans="1:21" ht="15.75" customHeight="1">
      <c r="A356" s="590"/>
      <c r="B356" s="590"/>
      <c r="C356" s="591"/>
      <c r="D356" s="590"/>
      <c r="E356" s="592"/>
      <c r="F356" s="714"/>
      <c r="G356" s="715"/>
      <c r="H356" s="716"/>
      <c r="I356" s="717"/>
      <c r="J356" s="713"/>
      <c r="K356" s="713"/>
      <c r="L356" s="590"/>
      <c r="M356" s="590"/>
      <c r="N356" s="716"/>
      <c r="O356" s="718"/>
      <c r="P356" s="590"/>
      <c r="Q356" s="590"/>
      <c r="R356" s="590"/>
      <c r="S356" s="590"/>
      <c r="T356" s="716"/>
      <c r="U356" s="717"/>
    </row>
    <row r="357" spans="1:21" ht="15.75" customHeight="1">
      <c r="A357" s="590"/>
      <c r="B357" s="590"/>
      <c r="C357" s="591"/>
      <c r="D357" s="590"/>
      <c r="E357" s="592"/>
      <c r="F357" s="714"/>
      <c r="G357" s="715"/>
      <c r="H357" s="716"/>
      <c r="I357" s="717"/>
      <c r="J357" s="713"/>
      <c r="K357" s="713"/>
      <c r="L357" s="590"/>
      <c r="M357" s="590"/>
      <c r="N357" s="716"/>
      <c r="O357" s="718"/>
      <c r="P357" s="590"/>
      <c r="Q357" s="590"/>
      <c r="R357" s="590"/>
      <c r="S357" s="590"/>
      <c r="T357" s="716"/>
      <c r="U357" s="717"/>
    </row>
    <row r="358" spans="1:21" ht="15.75" customHeight="1">
      <c r="A358" s="590"/>
      <c r="B358" s="590"/>
      <c r="C358" s="591"/>
      <c r="D358" s="590"/>
      <c r="E358" s="592"/>
      <c r="F358" s="714"/>
      <c r="G358" s="715"/>
      <c r="H358" s="716"/>
      <c r="I358" s="717"/>
      <c r="J358" s="713"/>
      <c r="K358" s="713"/>
      <c r="L358" s="590"/>
      <c r="M358" s="590"/>
      <c r="N358" s="716"/>
      <c r="O358" s="718"/>
      <c r="P358" s="590"/>
      <c r="Q358" s="590"/>
      <c r="R358" s="590"/>
      <c r="S358" s="590"/>
      <c r="T358" s="716"/>
      <c r="U358" s="717"/>
    </row>
    <row r="359" spans="1:21" ht="15.75" customHeight="1">
      <c r="A359" s="590"/>
      <c r="B359" s="590"/>
      <c r="C359" s="591"/>
      <c r="D359" s="590"/>
      <c r="E359" s="592"/>
      <c r="F359" s="714"/>
      <c r="G359" s="715"/>
      <c r="H359" s="716"/>
      <c r="I359" s="717"/>
      <c r="J359" s="713"/>
      <c r="K359" s="713"/>
      <c r="L359" s="590"/>
      <c r="M359" s="590"/>
      <c r="N359" s="716"/>
      <c r="O359" s="718"/>
      <c r="P359" s="590"/>
      <c r="Q359" s="590"/>
      <c r="R359" s="590"/>
      <c r="S359" s="590"/>
      <c r="T359" s="716"/>
      <c r="U359" s="717"/>
    </row>
    <row r="360" spans="1:21" ht="15.75" customHeight="1">
      <c r="A360" s="590"/>
      <c r="B360" s="590"/>
      <c r="C360" s="591"/>
      <c r="D360" s="590"/>
      <c r="E360" s="592"/>
      <c r="F360" s="714"/>
      <c r="G360" s="715"/>
      <c r="H360" s="716"/>
      <c r="I360" s="717"/>
      <c r="J360" s="713"/>
      <c r="K360" s="713"/>
      <c r="L360" s="590"/>
      <c r="M360" s="590"/>
      <c r="N360" s="716"/>
      <c r="O360" s="718"/>
      <c r="P360" s="590"/>
      <c r="Q360" s="590"/>
      <c r="R360" s="590"/>
      <c r="S360" s="590"/>
      <c r="T360" s="716"/>
      <c r="U360" s="717"/>
    </row>
    <row r="361" spans="1:21" ht="15.75" customHeight="1">
      <c r="A361" s="590"/>
      <c r="B361" s="590"/>
      <c r="C361" s="591"/>
      <c r="D361" s="590"/>
      <c r="E361" s="592"/>
      <c r="F361" s="714"/>
      <c r="G361" s="715"/>
      <c r="H361" s="716"/>
      <c r="I361" s="717"/>
      <c r="J361" s="713"/>
      <c r="K361" s="713"/>
      <c r="L361" s="590"/>
      <c r="M361" s="590"/>
      <c r="N361" s="716"/>
      <c r="O361" s="718"/>
      <c r="P361" s="590"/>
      <c r="Q361" s="590"/>
      <c r="R361" s="590"/>
      <c r="S361" s="590"/>
      <c r="T361" s="716"/>
      <c r="U361" s="717"/>
    </row>
    <row r="362" spans="1:21" ht="15.75" customHeight="1">
      <c r="A362" s="590"/>
      <c r="B362" s="590"/>
      <c r="C362" s="591"/>
      <c r="D362" s="590"/>
      <c r="E362" s="592"/>
      <c r="F362" s="714"/>
      <c r="G362" s="715"/>
      <c r="H362" s="716"/>
      <c r="I362" s="717"/>
      <c r="J362" s="713"/>
      <c r="K362" s="713"/>
      <c r="L362" s="590"/>
      <c r="M362" s="590"/>
      <c r="N362" s="716"/>
      <c r="O362" s="718"/>
      <c r="P362" s="590"/>
      <c r="Q362" s="590"/>
      <c r="R362" s="590"/>
      <c r="S362" s="590"/>
      <c r="T362" s="716"/>
      <c r="U362" s="717"/>
    </row>
    <row r="363" spans="1:21" ht="15.75" customHeight="1">
      <c r="A363" s="590"/>
      <c r="B363" s="590"/>
      <c r="C363" s="591"/>
      <c r="D363" s="590"/>
      <c r="E363" s="592"/>
      <c r="F363" s="714"/>
      <c r="G363" s="715"/>
      <c r="H363" s="716"/>
      <c r="I363" s="717"/>
      <c r="J363" s="713"/>
      <c r="K363" s="713"/>
      <c r="L363" s="590"/>
      <c r="M363" s="590"/>
      <c r="N363" s="716"/>
      <c r="O363" s="718"/>
      <c r="P363" s="590"/>
      <c r="Q363" s="590"/>
      <c r="R363" s="590"/>
      <c r="S363" s="590"/>
      <c r="T363" s="716"/>
      <c r="U363" s="717"/>
    </row>
    <row r="364" spans="1:21" ht="15.75" customHeight="1">
      <c r="A364" s="590"/>
      <c r="B364" s="590"/>
      <c r="C364" s="591"/>
      <c r="D364" s="590"/>
      <c r="E364" s="592"/>
      <c r="F364" s="714"/>
      <c r="G364" s="715"/>
      <c r="H364" s="716"/>
      <c r="I364" s="717"/>
      <c r="J364" s="713"/>
      <c r="K364" s="713"/>
      <c r="L364" s="590"/>
      <c r="M364" s="590"/>
      <c r="N364" s="716"/>
      <c r="O364" s="718"/>
      <c r="P364" s="590"/>
      <c r="Q364" s="590"/>
      <c r="R364" s="590"/>
      <c r="S364" s="590"/>
      <c r="T364" s="716"/>
      <c r="U364" s="717"/>
    </row>
    <row r="365" spans="1:21" ht="15.75" customHeight="1">
      <c r="A365" s="590"/>
      <c r="B365" s="590"/>
      <c r="C365" s="591"/>
      <c r="D365" s="590"/>
      <c r="E365" s="592"/>
      <c r="F365" s="714"/>
      <c r="G365" s="715"/>
      <c r="H365" s="716"/>
      <c r="I365" s="717"/>
      <c r="J365" s="713"/>
      <c r="K365" s="713"/>
      <c r="L365" s="590"/>
      <c r="M365" s="590"/>
      <c r="N365" s="716"/>
      <c r="O365" s="718"/>
      <c r="P365" s="590"/>
      <c r="Q365" s="590"/>
      <c r="R365" s="590"/>
      <c r="S365" s="590"/>
      <c r="T365" s="716"/>
      <c r="U365" s="717"/>
    </row>
    <row r="366" spans="1:21" ht="15.75" customHeight="1">
      <c r="A366" s="590"/>
      <c r="B366" s="590"/>
      <c r="C366" s="591"/>
      <c r="D366" s="590"/>
      <c r="E366" s="592"/>
      <c r="F366" s="714"/>
      <c r="G366" s="715"/>
      <c r="H366" s="716"/>
      <c r="I366" s="717"/>
      <c r="J366" s="713"/>
      <c r="K366" s="713"/>
      <c r="L366" s="590"/>
      <c r="M366" s="590"/>
      <c r="N366" s="716"/>
      <c r="O366" s="718"/>
      <c r="P366" s="590"/>
      <c r="Q366" s="590"/>
      <c r="R366" s="590"/>
      <c r="S366" s="590"/>
      <c r="T366" s="716"/>
      <c r="U366" s="717"/>
    </row>
    <row r="367" spans="1:21" ht="15.75" customHeight="1">
      <c r="A367" s="590"/>
      <c r="B367" s="590"/>
      <c r="C367" s="591"/>
      <c r="D367" s="590"/>
      <c r="E367" s="592"/>
      <c r="F367" s="714"/>
      <c r="G367" s="715"/>
      <c r="H367" s="716"/>
      <c r="I367" s="717"/>
      <c r="J367" s="713"/>
      <c r="K367" s="713"/>
      <c r="L367" s="590"/>
      <c r="M367" s="590"/>
      <c r="N367" s="716"/>
      <c r="O367" s="718"/>
      <c r="P367" s="590"/>
      <c r="Q367" s="590"/>
      <c r="R367" s="590"/>
      <c r="S367" s="590"/>
      <c r="T367" s="716"/>
      <c r="U367" s="717"/>
    </row>
    <row r="368" spans="1:21" ht="15.75" customHeight="1">
      <c r="A368" s="590"/>
      <c r="B368" s="590"/>
      <c r="C368" s="591"/>
      <c r="D368" s="590"/>
      <c r="E368" s="592"/>
      <c r="F368" s="714"/>
      <c r="G368" s="715"/>
      <c r="H368" s="716"/>
      <c r="I368" s="717"/>
      <c r="J368" s="713"/>
      <c r="K368" s="713"/>
      <c r="L368" s="590"/>
      <c r="M368" s="590"/>
      <c r="N368" s="716"/>
      <c r="O368" s="718"/>
      <c r="P368" s="590"/>
      <c r="Q368" s="590"/>
      <c r="R368" s="590"/>
      <c r="S368" s="590"/>
      <c r="T368" s="716"/>
      <c r="U368" s="717"/>
    </row>
    <row r="369" spans="1:21" ht="15.75" customHeight="1">
      <c r="A369" s="590"/>
      <c r="B369" s="590"/>
      <c r="C369" s="591"/>
      <c r="D369" s="590"/>
      <c r="E369" s="592"/>
      <c r="F369" s="714"/>
      <c r="G369" s="715"/>
      <c r="H369" s="716"/>
      <c r="I369" s="717"/>
      <c r="J369" s="713"/>
      <c r="K369" s="713"/>
      <c r="L369" s="590"/>
      <c r="M369" s="590"/>
      <c r="N369" s="716"/>
      <c r="O369" s="718"/>
      <c r="P369" s="590"/>
      <c r="Q369" s="590"/>
      <c r="R369" s="590"/>
      <c r="S369" s="590"/>
      <c r="T369" s="716"/>
      <c r="U369" s="717"/>
    </row>
    <row r="370" spans="1:21" ht="15.75" customHeight="1">
      <c r="A370" s="590"/>
      <c r="B370" s="590"/>
      <c r="C370" s="591"/>
      <c r="D370" s="590"/>
      <c r="E370" s="592"/>
      <c r="F370" s="714"/>
      <c r="G370" s="715"/>
      <c r="H370" s="716"/>
      <c r="I370" s="717"/>
      <c r="J370" s="713"/>
      <c r="K370" s="713"/>
      <c r="L370" s="590"/>
      <c r="M370" s="590"/>
      <c r="N370" s="716"/>
      <c r="O370" s="718"/>
      <c r="P370" s="590"/>
      <c r="Q370" s="590"/>
      <c r="R370" s="590"/>
      <c r="S370" s="590"/>
      <c r="T370" s="716"/>
      <c r="U370" s="717"/>
    </row>
    <row r="371" spans="1:21" ht="15.75" customHeight="1">
      <c r="A371" s="590"/>
      <c r="B371" s="590"/>
      <c r="C371" s="591"/>
      <c r="D371" s="590"/>
      <c r="E371" s="592"/>
      <c r="F371" s="714"/>
      <c r="G371" s="715"/>
      <c r="H371" s="716"/>
      <c r="I371" s="717"/>
      <c r="J371" s="713"/>
      <c r="K371" s="713"/>
      <c r="L371" s="590"/>
      <c r="M371" s="590"/>
      <c r="N371" s="716"/>
      <c r="O371" s="718"/>
      <c r="P371" s="590"/>
      <c r="Q371" s="590"/>
      <c r="R371" s="590"/>
      <c r="S371" s="590"/>
      <c r="T371" s="716"/>
      <c r="U371" s="717"/>
    </row>
    <row r="372" spans="1:21" ht="15.75" customHeight="1">
      <c r="A372" s="590"/>
      <c r="B372" s="590"/>
      <c r="C372" s="591"/>
      <c r="D372" s="590"/>
      <c r="E372" s="592"/>
      <c r="F372" s="714"/>
      <c r="G372" s="715"/>
      <c r="H372" s="716"/>
      <c r="I372" s="717"/>
      <c r="J372" s="713"/>
      <c r="K372" s="713"/>
      <c r="L372" s="590"/>
      <c r="M372" s="590"/>
      <c r="N372" s="716"/>
      <c r="O372" s="718"/>
      <c r="P372" s="590"/>
      <c r="Q372" s="590"/>
      <c r="R372" s="590"/>
      <c r="S372" s="590"/>
      <c r="T372" s="716"/>
      <c r="U372" s="717"/>
    </row>
    <row r="373" spans="1:21" ht="15.75" customHeight="1">
      <c r="A373" s="590"/>
      <c r="B373" s="590"/>
      <c r="C373" s="591"/>
      <c r="D373" s="590"/>
      <c r="E373" s="592"/>
      <c r="F373" s="714"/>
      <c r="G373" s="715"/>
      <c r="H373" s="716"/>
      <c r="I373" s="717"/>
      <c r="J373" s="713"/>
      <c r="K373" s="713"/>
      <c r="L373" s="590"/>
      <c r="M373" s="590"/>
      <c r="N373" s="716"/>
      <c r="O373" s="718"/>
      <c r="P373" s="590"/>
      <c r="Q373" s="590"/>
      <c r="R373" s="590"/>
      <c r="S373" s="590"/>
      <c r="T373" s="716"/>
      <c r="U373" s="717"/>
    </row>
    <row r="374" spans="1:21" ht="15.75" customHeight="1">
      <c r="A374" s="590"/>
      <c r="B374" s="590"/>
      <c r="C374" s="591"/>
      <c r="D374" s="590"/>
      <c r="E374" s="592"/>
      <c r="F374" s="714"/>
      <c r="G374" s="715"/>
      <c r="H374" s="716"/>
      <c r="I374" s="717"/>
      <c r="J374" s="713"/>
      <c r="K374" s="713"/>
      <c r="L374" s="590"/>
      <c r="M374" s="590"/>
      <c r="N374" s="716"/>
      <c r="O374" s="718"/>
      <c r="P374" s="590"/>
      <c r="Q374" s="590"/>
      <c r="R374" s="590"/>
      <c r="S374" s="590"/>
      <c r="T374" s="716"/>
      <c r="U374" s="717"/>
    </row>
    <row r="375" spans="1:21" ht="15.75" customHeight="1">
      <c r="A375" s="590"/>
      <c r="B375" s="590"/>
      <c r="C375" s="591"/>
      <c r="D375" s="590"/>
      <c r="E375" s="592"/>
      <c r="F375" s="714"/>
      <c r="G375" s="715"/>
      <c r="H375" s="716"/>
      <c r="I375" s="717"/>
      <c r="J375" s="713"/>
      <c r="K375" s="713"/>
      <c r="L375" s="590"/>
      <c r="M375" s="590"/>
      <c r="N375" s="716"/>
      <c r="O375" s="718"/>
      <c r="P375" s="590"/>
      <c r="Q375" s="590"/>
      <c r="R375" s="590"/>
      <c r="S375" s="590"/>
      <c r="T375" s="716"/>
      <c r="U375" s="717"/>
    </row>
    <row r="376" spans="1:21" ht="15.75" customHeight="1">
      <c r="A376" s="590"/>
      <c r="B376" s="590"/>
      <c r="C376" s="591"/>
      <c r="D376" s="590"/>
      <c r="E376" s="592"/>
      <c r="F376" s="714"/>
      <c r="G376" s="715"/>
      <c r="H376" s="716"/>
      <c r="I376" s="717"/>
      <c r="J376" s="713"/>
      <c r="K376" s="713"/>
      <c r="L376" s="590"/>
      <c r="M376" s="590"/>
      <c r="N376" s="716"/>
      <c r="O376" s="718"/>
      <c r="P376" s="590"/>
      <c r="Q376" s="590"/>
      <c r="R376" s="590"/>
      <c r="S376" s="590"/>
      <c r="T376" s="716"/>
      <c r="U376" s="717"/>
    </row>
    <row r="377" spans="1:21" ht="15.75" customHeight="1">
      <c r="A377" s="590"/>
      <c r="B377" s="590"/>
      <c r="C377" s="591"/>
      <c r="D377" s="590"/>
      <c r="E377" s="592"/>
      <c r="F377" s="714"/>
      <c r="G377" s="715"/>
      <c r="H377" s="716"/>
      <c r="I377" s="717"/>
      <c r="J377" s="713"/>
      <c r="K377" s="713"/>
      <c r="L377" s="590"/>
      <c r="M377" s="590"/>
      <c r="N377" s="716"/>
      <c r="O377" s="718"/>
      <c r="P377" s="590"/>
      <c r="Q377" s="590"/>
      <c r="R377" s="590"/>
      <c r="S377" s="590"/>
      <c r="T377" s="716"/>
      <c r="U377" s="717"/>
    </row>
    <row r="378" spans="1:21" ht="15.75" customHeight="1">
      <c r="A378" s="590"/>
      <c r="B378" s="590"/>
      <c r="C378" s="591"/>
      <c r="D378" s="590"/>
      <c r="E378" s="592"/>
      <c r="F378" s="714"/>
      <c r="G378" s="715"/>
      <c r="H378" s="716"/>
      <c r="I378" s="717"/>
      <c r="J378" s="713"/>
      <c r="K378" s="713"/>
      <c r="L378" s="590"/>
      <c r="M378" s="590"/>
      <c r="N378" s="716"/>
      <c r="O378" s="718"/>
      <c r="P378" s="590"/>
      <c r="Q378" s="590"/>
      <c r="R378" s="590"/>
      <c r="S378" s="590"/>
      <c r="T378" s="716"/>
      <c r="U378" s="717"/>
    </row>
    <row r="379" spans="1:21" ht="15.75" customHeight="1">
      <c r="A379" s="590"/>
      <c r="B379" s="590"/>
      <c r="C379" s="591"/>
      <c r="D379" s="590"/>
      <c r="E379" s="592"/>
      <c r="F379" s="714"/>
      <c r="G379" s="715"/>
      <c r="H379" s="716"/>
      <c r="I379" s="717"/>
      <c r="J379" s="713"/>
      <c r="K379" s="713"/>
      <c r="L379" s="590"/>
      <c r="M379" s="590"/>
      <c r="N379" s="716"/>
      <c r="O379" s="718"/>
      <c r="P379" s="590"/>
      <c r="Q379" s="590"/>
      <c r="R379" s="590"/>
      <c r="S379" s="590"/>
      <c r="T379" s="716"/>
      <c r="U379" s="717"/>
    </row>
    <row r="380" spans="1:21" ht="15.75" customHeight="1">
      <c r="A380" s="590"/>
      <c r="B380" s="590"/>
      <c r="C380" s="591"/>
      <c r="D380" s="590"/>
      <c r="E380" s="592"/>
      <c r="F380" s="714"/>
      <c r="G380" s="715"/>
      <c r="H380" s="716"/>
      <c r="I380" s="717"/>
      <c r="J380" s="713"/>
      <c r="K380" s="713"/>
      <c r="L380" s="590"/>
      <c r="M380" s="590"/>
      <c r="N380" s="716"/>
      <c r="O380" s="718"/>
      <c r="P380" s="590"/>
      <c r="Q380" s="590"/>
      <c r="R380" s="590"/>
      <c r="S380" s="590"/>
      <c r="T380" s="716"/>
      <c r="U380" s="717"/>
    </row>
    <row r="381" spans="1:21" ht="15.75" customHeight="1">
      <c r="A381" s="590"/>
      <c r="B381" s="590"/>
      <c r="C381" s="591"/>
      <c r="D381" s="590"/>
      <c r="E381" s="592"/>
      <c r="F381" s="714"/>
      <c r="G381" s="715"/>
      <c r="H381" s="716"/>
      <c r="I381" s="717"/>
      <c r="J381" s="713"/>
      <c r="K381" s="713"/>
      <c r="L381" s="590"/>
      <c r="M381" s="590"/>
      <c r="N381" s="716"/>
      <c r="O381" s="718"/>
      <c r="P381" s="590"/>
      <c r="Q381" s="590"/>
      <c r="R381" s="590"/>
      <c r="S381" s="590"/>
      <c r="T381" s="716"/>
      <c r="U381" s="717"/>
    </row>
    <row r="382" spans="1:21" ht="15.75" customHeight="1">
      <c r="A382" s="590"/>
      <c r="B382" s="590"/>
      <c r="C382" s="591"/>
      <c r="D382" s="590"/>
      <c r="E382" s="592"/>
      <c r="F382" s="714"/>
      <c r="G382" s="715"/>
      <c r="H382" s="716"/>
      <c r="I382" s="717"/>
      <c r="J382" s="713"/>
      <c r="K382" s="713"/>
      <c r="L382" s="590"/>
      <c r="M382" s="590"/>
      <c r="N382" s="716"/>
      <c r="O382" s="718"/>
      <c r="P382" s="590"/>
      <c r="Q382" s="590"/>
      <c r="R382" s="590"/>
      <c r="S382" s="590"/>
      <c r="T382" s="716"/>
      <c r="U382" s="717"/>
    </row>
    <row r="383" spans="1:21" ht="15.75" customHeight="1">
      <c r="A383" s="590"/>
      <c r="B383" s="590"/>
      <c r="C383" s="591"/>
      <c r="D383" s="590"/>
      <c r="E383" s="592"/>
      <c r="F383" s="714"/>
      <c r="G383" s="715"/>
      <c r="H383" s="716"/>
      <c r="I383" s="717"/>
      <c r="J383" s="713"/>
      <c r="K383" s="713"/>
      <c r="L383" s="590"/>
      <c r="M383" s="590"/>
      <c r="N383" s="716"/>
      <c r="O383" s="718"/>
      <c r="P383" s="590"/>
      <c r="Q383" s="590"/>
      <c r="R383" s="590"/>
      <c r="S383" s="590"/>
      <c r="T383" s="716"/>
      <c r="U383" s="717"/>
    </row>
    <row r="384" spans="1:21" ht="15.75" customHeight="1">
      <c r="A384" s="590"/>
      <c r="B384" s="590"/>
      <c r="C384" s="591"/>
      <c r="D384" s="590"/>
      <c r="E384" s="592"/>
      <c r="F384" s="714"/>
      <c r="G384" s="715"/>
      <c r="H384" s="716"/>
      <c r="I384" s="717"/>
      <c r="J384" s="713"/>
      <c r="K384" s="713"/>
      <c r="L384" s="590"/>
      <c r="M384" s="590"/>
      <c r="N384" s="716"/>
      <c r="O384" s="718"/>
      <c r="P384" s="590"/>
      <c r="Q384" s="590"/>
      <c r="R384" s="590"/>
      <c r="S384" s="590"/>
      <c r="T384" s="716"/>
      <c r="U384" s="717"/>
    </row>
    <row r="385" spans="1:21" ht="15.75" customHeight="1">
      <c r="A385" s="590"/>
      <c r="B385" s="590"/>
      <c r="C385" s="591"/>
      <c r="D385" s="590"/>
      <c r="E385" s="592"/>
      <c r="F385" s="714"/>
      <c r="G385" s="715"/>
      <c r="H385" s="716"/>
      <c r="I385" s="717"/>
      <c r="J385" s="713"/>
      <c r="K385" s="713"/>
      <c r="L385" s="590"/>
      <c r="M385" s="590"/>
      <c r="N385" s="716"/>
      <c r="O385" s="718"/>
      <c r="P385" s="590"/>
      <c r="Q385" s="590"/>
      <c r="R385" s="590"/>
      <c r="S385" s="590"/>
      <c r="T385" s="716"/>
      <c r="U385" s="717"/>
    </row>
    <row r="386" spans="1:21" ht="15.75" customHeight="1">
      <c r="A386" s="590"/>
      <c r="B386" s="590"/>
      <c r="C386" s="591"/>
      <c r="D386" s="590"/>
      <c r="E386" s="592"/>
      <c r="F386" s="714"/>
      <c r="G386" s="715"/>
      <c r="H386" s="716"/>
      <c r="I386" s="717"/>
      <c r="J386" s="713"/>
      <c r="K386" s="713"/>
      <c r="L386" s="590"/>
      <c r="M386" s="590"/>
      <c r="N386" s="716"/>
      <c r="O386" s="718"/>
      <c r="P386" s="590"/>
      <c r="Q386" s="590"/>
      <c r="R386" s="590"/>
      <c r="S386" s="590"/>
      <c r="T386" s="716"/>
      <c r="U386" s="717"/>
    </row>
    <row r="387" spans="1:21" ht="15.75" customHeight="1">
      <c r="A387" s="590"/>
      <c r="B387" s="590"/>
      <c r="C387" s="591"/>
      <c r="D387" s="590"/>
      <c r="E387" s="592"/>
      <c r="F387" s="714"/>
      <c r="G387" s="715"/>
      <c r="H387" s="716"/>
      <c r="I387" s="717"/>
      <c r="J387" s="713"/>
      <c r="K387" s="713"/>
      <c r="L387" s="590"/>
      <c r="M387" s="590"/>
      <c r="N387" s="716"/>
      <c r="O387" s="718"/>
      <c r="P387" s="590"/>
      <c r="Q387" s="590"/>
      <c r="R387" s="590"/>
      <c r="S387" s="590"/>
      <c r="T387" s="716"/>
      <c r="U387" s="717"/>
    </row>
    <row r="388" spans="1:21" ht="15.75" customHeight="1">
      <c r="A388" s="590"/>
      <c r="B388" s="590"/>
      <c r="C388" s="591"/>
      <c r="D388" s="590"/>
      <c r="E388" s="592"/>
      <c r="F388" s="714"/>
      <c r="G388" s="715"/>
      <c r="H388" s="716"/>
      <c r="I388" s="717"/>
      <c r="J388" s="713"/>
      <c r="K388" s="713"/>
      <c r="L388" s="590"/>
      <c r="M388" s="590"/>
      <c r="N388" s="716"/>
      <c r="O388" s="718"/>
      <c r="P388" s="590"/>
      <c r="Q388" s="590"/>
      <c r="R388" s="590"/>
      <c r="S388" s="590"/>
      <c r="T388" s="716"/>
      <c r="U388" s="717"/>
    </row>
    <row r="389" spans="1:21" ht="15.75" customHeight="1">
      <c r="A389" s="590"/>
      <c r="B389" s="590"/>
      <c r="C389" s="591"/>
      <c r="D389" s="590"/>
      <c r="E389" s="592"/>
      <c r="F389" s="714"/>
      <c r="G389" s="715"/>
      <c r="H389" s="716"/>
      <c r="I389" s="717"/>
      <c r="J389" s="713"/>
      <c r="K389" s="713"/>
      <c r="L389" s="590"/>
      <c r="M389" s="590"/>
      <c r="N389" s="716"/>
      <c r="O389" s="718"/>
      <c r="P389" s="590"/>
      <c r="Q389" s="590"/>
      <c r="R389" s="590"/>
      <c r="S389" s="590"/>
      <c r="T389" s="716"/>
      <c r="U389" s="717"/>
    </row>
    <row r="390" spans="1:21" ht="15.75" customHeight="1">
      <c r="A390" s="590"/>
      <c r="B390" s="590"/>
      <c r="C390" s="591"/>
      <c r="D390" s="590"/>
      <c r="E390" s="592"/>
      <c r="F390" s="714"/>
      <c r="G390" s="715"/>
      <c r="H390" s="716"/>
      <c r="I390" s="717"/>
      <c r="J390" s="713"/>
      <c r="K390" s="713"/>
      <c r="L390" s="590"/>
      <c r="M390" s="590"/>
      <c r="N390" s="716"/>
      <c r="O390" s="718"/>
      <c r="P390" s="590"/>
      <c r="Q390" s="590"/>
      <c r="R390" s="590"/>
      <c r="S390" s="590"/>
      <c r="T390" s="716"/>
      <c r="U390" s="717"/>
    </row>
    <row r="391" spans="1:21" ht="15.75" customHeight="1">
      <c r="A391" s="590"/>
      <c r="B391" s="590"/>
      <c r="C391" s="591"/>
      <c r="D391" s="590"/>
      <c r="E391" s="592"/>
      <c r="F391" s="714"/>
      <c r="G391" s="715"/>
      <c r="H391" s="716"/>
      <c r="I391" s="717"/>
      <c r="J391" s="713"/>
      <c r="K391" s="713"/>
      <c r="L391" s="590"/>
      <c r="M391" s="590"/>
      <c r="N391" s="716"/>
      <c r="O391" s="718"/>
      <c r="P391" s="590"/>
      <c r="Q391" s="590"/>
      <c r="R391" s="590"/>
      <c r="S391" s="590"/>
      <c r="T391" s="716"/>
      <c r="U391" s="717"/>
    </row>
    <row r="392" spans="1:21" ht="15.75" customHeight="1">
      <c r="A392" s="590"/>
      <c r="B392" s="590"/>
      <c r="C392" s="591"/>
      <c r="D392" s="590"/>
      <c r="E392" s="592"/>
      <c r="F392" s="714"/>
      <c r="G392" s="715"/>
      <c r="H392" s="716"/>
      <c r="I392" s="717"/>
      <c r="J392" s="713"/>
      <c r="K392" s="713"/>
      <c r="L392" s="590"/>
      <c r="M392" s="590"/>
      <c r="N392" s="716"/>
      <c r="O392" s="718"/>
      <c r="P392" s="590"/>
      <c r="Q392" s="590"/>
      <c r="R392" s="590"/>
      <c r="S392" s="590"/>
      <c r="T392" s="716"/>
      <c r="U392" s="717"/>
    </row>
    <row r="393" spans="1:21" ht="15.75" customHeight="1">
      <c r="A393" s="590"/>
      <c r="B393" s="590"/>
      <c r="C393" s="591"/>
      <c r="D393" s="590"/>
      <c r="E393" s="592"/>
      <c r="F393" s="714"/>
      <c r="G393" s="715"/>
      <c r="H393" s="716"/>
      <c r="I393" s="717"/>
      <c r="J393" s="713"/>
      <c r="K393" s="713"/>
      <c r="L393" s="590"/>
      <c r="M393" s="590"/>
      <c r="N393" s="716"/>
      <c r="O393" s="718"/>
      <c r="P393" s="590"/>
      <c r="Q393" s="590"/>
      <c r="R393" s="590"/>
      <c r="S393" s="590"/>
      <c r="T393" s="716"/>
      <c r="U393" s="717"/>
    </row>
    <row r="394" spans="1:21" ht="15.75" customHeight="1">
      <c r="A394" s="590"/>
      <c r="B394" s="590"/>
      <c r="C394" s="591"/>
      <c r="D394" s="590"/>
      <c r="E394" s="592"/>
      <c r="F394" s="714"/>
      <c r="G394" s="715"/>
      <c r="H394" s="716"/>
      <c r="I394" s="717"/>
      <c r="J394" s="713"/>
      <c r="K394" s="713"/>
      <c r="L394" s="590"/>
      <c r="M394" s="590"/>
      <c r="N394" s="716"/>
      <c r="O394" s="718"/>
      <c r="P394" s="590"/>
      <c r="Q394" s="590"/>
      <c r="R394" s="590"/>
      <c r="S394" s="590"/>
      <c r="T394" s="716"/>
      <c r="U394" s="717"/>
    </row>
    <row r="395" spans="1:21" ht="15.75" customHeight="1">
      <c r="A395" s="590"/>
      <c r="B395" s="590"/>
      <c r="C395" s="591"/>
      <c r="D395" s="590"/>
      <c r="E395" s="592"/>
      <c r="F395" s="714"/>
      <c r="G395" s="715"/>
      <c r="H395" s="716"/>
      <c r="I395" s="717"/>
      <c r="J395" s="713"/>
      <c r="K395" s="713"/>
      <c r="L395" s="590"/>
      <c r="M395" s="590"/>
      <c r="N395" s="716"/>
      <c r="O395" s="718"/>
      <c r="P395" s="590"/>
      <c r="Q395" s="590"/>
      <c r="R395" s="590"/>
      <c r="S395" s="590"/>
      <c r="T395" s="716"/>
      <c r="U395" s="717"/>
    </row>
    <row r="396" spans="1:21" ht="15.75" customHeight="1">
      <c r="A396" s="590"/>
      <c r="B396" s="590"/>
      <c r="C396" s="591"/>
      <c r="D396" s="590"/>
      <c r="E396" s="592"/>
      <c r="F396" s="714"/>
      <c r="G396" s="715"/>
      <c r="H396" s="716"/>
      <c r="I396" s="717"/>
      <c r="J396" s="713"/>
      <c r="K396" s="713"/>
      <c r="L396" s="590"/>
      <c r="M396" s="590"/>
      <c r="N396" s="716"/>
      <c r="O396" s="718"/>
      <c r="P396" s="590"/>
      <c r="Q396" s="590"/>
      <c r="R396" s="590"/>
      <c r="S396" s="590"/>
      <c r="T396" s="716"/>
      <c r="U396" s="717"/>
    </row>
    <row r="397" spans="1:21" ht="15.75" customHeight="1">
      <c r="A397" s="590"/>
      <c r="B397" s="590"/>
      <c r="C397" s="591"/>
      <c r="D397" s="590"/>
      <c r="E397" s="592"/>
      <c r="F397" s="714"/>
      <c r="G397" s="715"/>
      <c r="H397" s="716"/>
      <c r="I397" s="717"/>
      <c r="J397" s="713"/>
      <c r="K397" s="713"/>
      <c r="L397" s="590"/>
      <c r="M397" s="590"/>
      <c r="N397" s="716"/>
      <c r="O397" s="718"/>
      <c r="P397" s="590"/>
      <c r="Q397" s="590"/>
      <c r="R397" s="590"/>
      <c r="S397" s="590"/>
      <c r="T397" s="716"/>
      <c r="U397" s="717"/>
    </row>
    <row r="398" spans="1:21" ht="15.75" customHeight="1">
      <c r="A398" s="590"/>
      <c r="B398" s="590"/>
      <c r="C398" s="591"/>
      <c r="D398" s="590"/>
      <c r="E398" s="592"/>
      <c r="F398" s="714"/>
      <c r="G398" s="715"/>
      <c r="H398" s="716"/>
      <c r="I398" s="717"/>
      <c r="J398" s="713"/>
      <c r="K398" s="713"/>
      <c r="L398" s="590"/>
      <c r="M398" s="590"/>
      <c r="N398" s="716"/>
      <c r="O398" s="718"/>
      <c r="P398" s="590"/>
      <c r="Q398" s="590"/>
      <c r="R398" s="590"/>
      <c r="S398" s="590"/>
      <c r="T398" s="716"/>
      <c r="U398" s="717"/>
    </row>
    <row r="399" spans="1:21" ht="15.75" customHeight="1">
      <c r="A399" s="590"/>
      <c r="B399" s="590"/>
      <c r="C399" s="591"/>
      <c r="D399" s="590"/>
      <c r="E399" s="592"/>
      <c r="F399" s="714"/>
      <c r="G399" s="715"/>
      <c r="H399" s="716"/>
      <c r="I399" s="717"/>
      <c r="J399" s="713"/>
      <c r="K399" s="713"/>
      <c r="L399" s="590"/>
      <c r="M399" s="590"/>
      <c r="N399" s="716"/>
      <c r="O399" s="718"/>
      <c r="P399" s="590"/>
      <c r="Q399" s="590"/>
      <c r="R399" s="590"/>
      <c r="S399" s="590"/>
      <c r="T399" s="716"/>
      <c r="U399" s="717"/>
    </row>
    <row r="400" spans="1:21" ht="15.75" customHeight="1">
      <c r="A400" s="590"/>
      <c r="B400" s="590"/>
      <c r="C400" s="591"/>
      <c r="D400" s="590"/>
      <c r="E400" s="592"/>
      <c r="F400" s="714"/>
      <c r="G400" s="715"/>
      <c r="H400" s="716"/>
      <c r="I400" s="717"/>
      <c r="J400" s="713"/>
      <c r="K400" s="713"/>
      <c r="L400" s="590"/>
      <c r="M400" s="590"/>
      <c r="N400" s="716"/>
      <c r="O400" s="718"/>
      <c r="P400" s="590"/>
      <c r="Q400" s="590"/>
      <c r="R400" s="590"/>
      <c r="S400" s="590"/>
      <c r="T400" s="716"/>
      <c r="U400" s="717"/>
    </row>
    <row r="401" spans="1:21" ht="15.75" customHeight="1">
      <c r="A401" s="590"/>
      <c r="B401" s="590"/>
      <c r="C401" s="591"/>
      <c r="D401" s="590"/>
      <c r="E401" s="592"/>
      <c r="F401" s="714"/>
      <c r="G401" s="715"/>
      <c r="H401" s="716"/>
      <c r="I401" s="717"/>
      <c r="J401" s="713"/>
      <c r="K401" s="713"/>
      <c r="L401" s="590"/>
      <c r="M401" s="590"/>
      <c r="N401" s="716"/>
      <c r="O401" s="718"/>
      <c r="P401" s="590"/>
      <c r="Q401" s="590"/>
      <c r="R401" s="590"/>
      <c r="S401" s="590"/>
      <c r="T401" s="716"/>
      <c r="U401" s="717"/>
    </row>
    <row r="402" spans="1:21" ht="15.75" customHeight="1">
      <c r="A402" s="590"/>
      <c r="B402" s="590"/>
      <c r="C402" s="591"/>
      <c r="D402" s="590"/>
      <c r="E402" s="592"/>
      <c r="F402" s="714"/>
      <c r="G402" s="715"/>
      <c r="H402" s="716"/>
      <c r="I402" s="717"/>
      <c r="J402" s="713"/>
      <c r="K402" s="713"/>
      <c r="L402" s="590"/>
      <c r="M402" s="590"/>
      <c r="N402" s="716"/>
      <c r="O402" s="718"/>
      <c r="P402" s="590"/>
      <c r="Q402" s="590"/>
      <c r="R402" s="590"/>
      <c r="S402" s="590"/>
      <c r="T402" s="716"/>
      <c r="U402" s="717"/>
    </row>
    <row r="403" spans="1:21" ht="15.75" customHeight="1">
      <c r="A403" s="590"/>
      <c r="B403" s="590"/>
      <c r="C403" s="591"/>
      <c r="D403" s="590"/>
      <c r="E403" s="592"/>
      <c r="F403" s="714"/>
      <c r="G403" s="715"/>
      <c r="H403" s="716"/>
      <c r="I403" s="717"/>
      <c r="J403" s="713"/>
      <c r="K403" s="713"/>
      <c r="L403" s="590"/>
      <c r="M403" s="590"/>
      <c r="N403" s="716"/>
      <c r="O403" s="718"/>
      <c r="P403" s="590"/>
      <c r="Q403" s="590"/>
      <c r="R403" s="590"/>
      <c r="S403" s="590"/>
      <c r="T403" s="716"/>
      <c r="U403" s="717"/>
    </row>
    <row r="404" spans="1:21" ht="15.75" customHeight="1">
      <c r="A404" s="590"/>
      <c r="B404" s="590"/>
      <c r="C404" s="591"/>
      <c r="D404" s="590"/>
      <c r="E404" s="592"/>
      <c r="F404" s="714"/>
      <c r="G404" s="715"/>
      <c r="H404" s="716"/>
      <c r="I404" s="717"/>
      <c r="J404" s="713"/>
      <c r="K404" s="713"/>
      <c r="L404" s="590"/>
      <c r="M404" s="590"/>
      <c r="N404" s="716"/>
      <c r="O404" s="718"/>
      <c r="P404" s="590"/>
      <c r="Q404" s="590"/>
      <c r="R404" s="590"/>
      <c r="S404" s="590"/>
      <c r="T404" s="716"/>
      <c r="U404" s="717"/>
    </row>
    <row r="405" spans="1:21" ht="15.75" customHeight="1">
      <c r="A405" s="590"/>
      <c r="B405" s="590"/>
      <c r="C405" s="591"/>
      <c r="D405" s="590"/>
      <c r="E405" s="592"/>
      <c r="F405" s="714"/>
      <c r="G405" s="715"/>
      <c r="H405" s="716"/>
      <c r="I405" s="717"/>
      <c r="J405" s="713"/>
      <c r="K405" s="713"/>
      <c r="L405" s="590"/>
      <c r="M405" s="590"/>
      <c r="N405" s="716"/>
      <c r="O405" s="718"/>
      <c r="P405" s="590"/>
      <c r="Q405" s="590"/>
      <c r="R405" s="590"/>
      <c r="S405" s="590"/>
      <c r="T405" s="716"/>
      <c r="U405" s="717"/>
    </row>
    <row r="406" spans="1:21" ht="15.75" customHeight="1">
      <c r="A406" s="590"/>
      <c r="B406" s="590"/>
      <c r="C406" s="591"/>
      <c r="D406" s="590"/>
      <c r="E406" s="592"/>
      <c r="F406" s="714"/>
      <c r="G406" s="715"/>
      <c r="H406" s="716"/>
      <c r="I406" s="717"/>
      <c r="J406" s="713"/>
      <c r="K406" s="713"/>
      <c r="L406" s="590"/>
      <c r="M406" s="590"/>
      <c r="N406" s="716"/>
      <c r="O406" s="718"/>
      <c r="P406" s="590"/>
      <c r="Q406" s="590"/>
      <c r="R406" s="590"/>
      <c r="S406" s="590"/>
      <c r="T406" s="716"/>
      <c r="U406" s="717"/>
    </row>
    <row r="407" spans="1:21" ht="15.75" customHeight="1">
      <c r="A407" s="590"/>
      <c r="B407" s="590"/>
      <c r="C407" s="591"/>
      <c r="D407" s="590"/>
      <c r="E407" s="592"/>
      <c r="F407" s="714"/>
      <c r="G407" s="715"/>
      <c r="H407" s="716"/>
      <c r="I407" s="717"/>
      <c r="J407" s="713"/>
      <c r="K407" s="713"/>
      <c r="L407" s="590"/>
      <c r="M407" s="590"/>
      <c r="N407" s="716"/>
      <c r="O407" s="718"/>
      <c r="P407" s="590"/>
      <c r="Q407" s="590"/>
      <c r="R407" s="590"/>
      <c r="S407" s="590"/>
      <c r="T407" s="716"/>
      <c r="U407" s="717"/>
    </row>
    <row r="408" spans="1:21" ht="15.75" customHeight="1">
      <c r="A408" s="590"/>
      <c r="B408" s="590"/>
      <c r="C408" s="591"/>
      <c r="D408" s="590"/>
      <c r="E408" s="592"/>
      <c r="F408" s="714"/>
      <c r="G408" s="715"/>
      <c r="H408" s="716"/>
      <c r="I408" s="717"/>
      <c r="J408" s="713"/>
      <c r="K408" s="713"/>
      <c r="L408" s="590"/>
      <c r="M408" s="590"/>
      <c r="N408" s="716"/>
      <c r="O408" s="718"/>
      <c r="P408" s="590"/>
      <c r="Q408" s="590"/>
      <c r="R408" s="590"/>
      <c r="S408" s="590"/>
      <c r="T408" s="716"/>
      <c r="U408" s="717"/>
    </row>
    <row r="409" spans="1:21" ht="15.75" customHeight="1">
      <c r="A409" s="590"/>
      <c r="B409" s="590"/>
      <c r="C409" s="591"/>
      <c r="D409" s="590"/>
      <c r="E409" s="592"/>
      <c r="F409" s="714"/>
      <c r="G409" s="715"/>
      <c r="H409" s="716"/>
      <c r="I409" s="717"/>
      <c r="J409" s="713"/>
      <c r="K409" s="713"/>
      <c r="L409" s="590"/>
      <c r="M409" s="590"/>
      <c r="N409" s="716"/>
      <c r="O409" s="718"/>
      <c r="P409" s="590"/>
      <c r="Q409" s="590"/>
      <c r="R409" s="590"/>
      <c r="S409" s="590"/>
      <c r="T409" s="716"/>
      <c r="U409" s="717"/>
    </row>
    <row r="410" spans="1:21" ht="15.75" customHeight="1">
      <c r="A410" s="590"/>
      <c r="B410" s="590"/>
      <c r="C410" s="591"/>
      <c r="D410" s="590"/>
      <c r="E410" s="592"/>
      <c r="F410" s="714"/>
      <c r="G410" s="715"/>
      <c r="H410" s="716"/>
      <c r="I410" s="717"/>
      <c r="J410" s="713"/>
      <c r="K410" s="713"/>
      <c r="L410" s="590"/>
      <c r="M410" s="590"/>
      <c r="N410" s="716"/>
      <c r="O410" s="718"/>
      <c r="P410" s="590"/>
      <c r="Q410" s="590"/>
      <c r="R410" s="590"/>
      <c r="S410" s="590"/>
      <c r="T410" s="716"/>
      <c r="U410" s="717"/>
    </row>
    <row r="411" spans="1:21" ht="15.75" customHeight="1">
      <c r="A411" s="590"/>
      <c r="B411" s="590"/>
      <c r="C411" s="591"/>
      <c r="D411" s="590"/>
      <c r="E411" s="592"/>
      <c r="F411" s="714"/>
      <c r="G411" s="715"/>
      <c r="H411" s="716"/>
      <c r="I411" s="717"/>
      <c r="J411" s="713"/>
      <c r="K411" s="713"/>
      <c r="L411" s="590"/>
      <c r="M411" s="590"/>
      <c r="N411" s="716"/>
      <c r="O411" s="718"/>
      <c r="P411" s="590"/>
      <c r="Q411" s="590"/>
      <c r="R411" s="590"/>
      <c r="S411" s="590"/>
      <c r="T411" s="716"/>
      <c r="U411" s="717"/>
    </row>
    <row r="412" spans="1:21" ht="15.75" customHeight="1">
      <c r="A412" s="590"/>
      <c r="B412" s="590"/>
      <c r="C412" s="591"/>
      <c r="D412" s="590"/>
      <c r="E412" s="592"/>
      <c r="F412" s="714"/>
      <c r="G412" s="715"/>
      <c r="H412" s="716"/>
      <c r="I412" s="717"/>
      <c r="J412" s="713"/>
      <c r="K412" s="713"/>
      <c r="L412" s="590"/>
      <c r="M412" s="590"/>
      <c r="N412" s="716"/>
      <c r="O412" s="718"/>
      <c r="P412" s="590"/>
      <c r="Q412" s="590"/>
      <c r="R412" s="590"/>
      <c r="S412" s="590"/>
      <c r="T412" s="716"/>
      <c r="U412" s="717"/>
    </row>
    <row r="413" spans="1:21" ht="15.75" customHeight="1">
      <c r="A413" s="590"/>
      <c r="B413" s="590"/>
      <c r="C413" s="591"/>
      <c r="D413" s="590"/>
      <c r="E413" s="592"/>
      <c r="F413" s="714"/>
      <c r="G413" s="715"/>
      <c r="H413" s="716"/>
      <c r="I413" s="717"/>
      <c r="J413" s="713"/>
      <c r="K413" s="713"/>
      <c r="L413" s="590"/>
      <c r="M413" s="590"/>
      <c r="N413" s="716"/>
      <c r="O413" s="718"/>
      <c r="P413" s="590"/>
      <c r="Q413" s="590"/>
      <c r="R413" s="590"/>
      <c r="S413" s="590"/>
      <c r="T413" s="716"/>
      <c r="U413" s="717"/>
    </row>
    <row r="414" spans="1:21" ht="15.75" customHeight="1">
      <c r="A414" s="590"/>
      <c r="B414" s="590"/>
      <c r="C414" s="591"/>
      <c r="D414" s="590"/>
      <c r="E414" s="592"/>
      <c r="F414" s="714"/>
      <c r="G414" s="715"/>
      <c r="H414" s="716"/>
      <c r="I414" s="717"/>
      <c r="J414" s="713"/>
      <c r="K414" s="713"/>
      <c r="L414" s="590"/>
      <c r="M414" s="590"/>
      <c r="N414" s="716"/>
      <c r="O414" s="718"/>
      <c r="P414" s="590"/>
      <c r="Q414" s="590"/>
      <c r="R414" s="590"/>
      <c r="S414" s="590"/>
      <c r="T414" s="716"/>
      <c r="U414" s="717"/>
    </row>
    <row r="415" spans="1:21" ht="15.75" customHeight="1">
      <c r="A415" s="590"/>
      <c r="B415" s="590"/>
      <c r="C415" s="591"/>
      <c r="D415" s="590"/>
      <c r="E415" s="592"/>
      <c r="F415" s="714"/>
      <c r="G415" s="715"/>
      <c r="H415" s="716"/>
      <c r="I415" s="717"/>
      <c r="J415" s="713"/>
      <c r="K415" s="713"/>
      <c r="L415" s="590"/>
      <c r="M415" s="590"/>
      <c r="N415" s="716"/>
      <c r="O415" s="718"/>
      <c r="P415" s="590"/>
      <c r="Q415" s="590"/>
      <c r="R415" s="590"/>
      <c r="S415" s="590"/>
      <c r="T415" s="716"/>
      <c r="U415" s="717"/>
    </row>
    <row r="416" spans="1:21" ht="15.75" customHeight="1">
      <c r="A416" s="590"/>
      <c r="B416" s="590"/>
      <c r="C416" s="591"/>
      <c r="D416" s="590"/>
      <c r="E416" s="592"/>
      <c r="F416" s="714"/>
      <c r="G416" s="715"/>
      <c r="H416" s="716"/>
      <c r="I416" s="717"/>
      <c r="J416" s="713"/>
      <c r="K416" s="713"/>
      <c r="L416" s="590"/>
      <c r="M416" s="590"/>
      <c r="N416" s="716"/>
      <c r="O416" s="718"/>
      <c r="P416" s="590"/>
      <c r="Q416" s="590"/>
      <c r="R416" s="590"/>
      <c r="S416" s="590"/>
      <c r="T416" s="716"/>
      <c r="U416" s="717"/>
    </row>
    <row r="417" spans="1:21" ht="15.75" customHeight="1">
      <c r="A417" s="590"/>
      <c r="B417" s="590"/>
      <c r="C417" s="591"/>
      <c r="D417" s="590"/>
      <c r="E417" s="592"/>
      <c r="F417" s="714"/>
      <c r="G417" s="715"/>
      <c r="H417" s="716"/>
      <c r="I417" s="717"/>
      <c r="J417" s="713"/>
      <c r="K417" s="713"/>
      <c r="L417" s="590"/>
      <c r="M417" s="590"/>
      <c r="N417" s="716"/>
      <c r="O417" s="718"/>
      <c r="P417" s="590"/>
      <c r="Q417" s="590"/>
      <c r="R417" s="590"/>
      <c r="S417" s="590"/>
      <c r="T417" s="716"/>
      <c r="U417" s="717"/>
    </row>
    <row r="418" spans="1:21" ht="15.75" customHeight="1">
      <c r="A418" s="590"/>
      <c r="B418" s="590"/>
      <c r="C418" s="591"/>
      <c r="D418" s="590"/>
      <c r="E418" s="592"/>
      <c r="F418" s="714"/>
      <c r="G418" s="715"/>
      <c r="H418" s="716"/>
      <c r="I418" s="717"/>
      <c r="J418" s="713"/>
      <c r="K418" s="713"/>
      <c r="L418" s="590"/>
      <c r="M418" s="590"/>
      <c r="N418" s="716"/>
      <c r="O418" s="718"/>
      <c r="P418" s="590"/>
      <c r="Q418" s="590"/>
      <c r="R418" s="590"/>
      <c r="S418" s="590"/>
      <c r="T418" s="716"/>
      <c r="U418" s="717"/>
    </row>
    <row r="419" spans="1:21" ht="15.75" customHeight="1">
      <c r="A419" s="590"/>
      <c r="B419" s="590"/>
      <c r="C419" s="591"/>
      <c r="D419" s="590"/>
      <c r="E419" s="592"/>
      <c r="F419" s="714"/>
      <c r="G419" s="715"/>
      <c r="H419" s="716"/>
      <c r="I419" s="717"/>
      <c r="J419" s="713"/>
      <c r="K419" s="713"/>
      <c r="L419" s="590"/>
      <c r="M419" s="590"/>
      <c r="N419" s="716"/>
      <c r="O419" s="718"/>
      <c r="P419" s="590"/>
      <c r="Q419" s="590"/>
      <c r="R419" s="590"/>
      <c r="S419" s="590"/>
      <c r="T419" s="716"/>
      <c r="U419" s="717"/>
    </row>
    <row r="420" spans="1:21" ht="15.75" customHeight="1">
      <c r="A420" s="590"/>
      <c r="B420" s="590"/>
      <c r="C420" s="591"/>
      <c r="D420" s="590"/>
      <c r="E420" s="592"/>
      <c r="F420" s="714"/>
      <c r="G420" s="715"/>
      <c r="H420" s="716"/>
      <c r="I420" s="717"/>
      <c r="J420" s="713"/>
      <c r="K420" s="713"/>
      <c r="L420" s="590"/>
      <c r="M420" s="590"/>
      <c r="N420" s="716"/>
      <c r="O420" s="718"/>
      <c r="P420" s="590"/>
      <c r="Q420" s="590"/>
      <c r="R420" s="590"/>
      <c r="S420" s="590"/>
      <c r="T420" s="716"/>
      <c r="U420" s="717"/>
    </row>
    <row r="421" spans="1:21" ht="15.75" customHeight="1">
      <c r="A421" s="590"/>
      <c r="B421" s="590"/>
      <c r="C421" s="591"/>
      <c r="D421" s="590"/>
      <c r="E421" s="592"/>
      <c r="F421" s="714"/>
      <c r="G421" s="715"/>
      <c r="H421" s="716"/>
      <c r="I421" s="717"/>
      <c r="J421" s="713"/>
      <c r="K421" s="713"/>
      <c r="L421" s="590"/>
      <c r="M421" s="590"/>
      <c r="N421" s="716"/>
      <c r="O421" s="718"/>
      <c r="P421" s="590"/>
      <c r="Q421" s="590"/>
      <c r="R421" s="590"/>
      <c r="S421" s="590"/>
      <c r="T421" s="716"/>
      <c r="U421" s="717"/>
    </row>
    <row r="422" spans="1:21" ht="15.75" customHeight="1">
      <c r="A422" s="590"/>
      <c r="B422" s="590"/>
      <c r="C422" s="591"/>
      <c r="D422" s="590"/>
      <c r="E422" s="592"/>
      <c r="F422" s="714"/>
      <c r="G422" s="715"/>
      <c r="H422" s="716"/>
      <c r="I422" s="717"/>
      <c r="J422" s="713"/>
      <c r="K422" s="713"/>
      <c r="L422" s="590"/>
      <c r="M422" s="590"/>
      <c r="N422" s="716"/>
      <c r="O422" s="718"/>
      <c r="P422" s="590"/>
      <c r="Q422" s="590"/>
      <c r="R422" s="590"/>
      <c r="S422" s="590"/>
      <c r="T422" s="716"/>
      <c r="U422" s="717"/>
    </row>
    <row r="423" spans="1:21" ht="15.75" customHeight="1">
      <c r="A423" s="590"/>
      <c r="B423" s="590"/>
      <c r="C423" s="591"/>
      <c r="D423" s="590"/>
      <c r="E423" s="592"/>
      <c r="F423" s="714"/>
      <c r="G423" s="715"/>
      <c r="H423" s="716"/>
      <c r="I423" s="717"/>
      <c r="J423" s="713"/>
      <c r="K423" s="713"/>
      <c r="L423" s="590"/>
      <c r="M423" s="590"/>
      <c r="N423" s="716"/>
      <c r="O423" s="718"/>
      <c r="P423" s="590"/>
      <c r="Q423" s="590"/>
      <c r="R423" s="590"/>
      <c r="S423" s="590"/>
      <c r="T423" s="716"/>
      <c r="U423" s="717"/>
    </row>
    <row r="424" spans="1:21" ht="15.75" customHeight="1">
      <c r="A424" s="590"/>
      <c r="B424" s="590"/>
      <c r="C424" s="591"/>
      <c r="D424" s="590"/>
      <c r="E424" s="592"/>
      <c r="F424" s="714"/>
      <c r="G424" s="715"/>
      <c r="H424" s="716"/>
      <c r="I424" s="717"/>
      <c r="J424" s="713"/>
      <c r="K424" s="713"/>
      <c r="L424" s="590"/>
      <c r="M424" s="590"/>
      <c r="N424" s="716"/>
      <c r="O424" s="718"/>
      <c r="P424" s="590"/>
      <c r="Q424" s="590"/>
      <c r="R424" s="590"/>
      <c r="S424" s="590"/>
      <c r="T424" s="716"/>
      <c r="U424" s="717"/>
    </row>
    <row r="425" spans="1:21" ht="15.75" customHeight="1">
      <c r="A425" s="590"/>
      <c r="B425" s="590"/>
      <c r="C425" s="591"/>
      <c r="D425" s="590"/>
      <c r="E425" s="592"/>
      <c r="F425" s="714"/>
      <c r="G425" s="715"/>
      <c r="H425" s="716"/>
      <c r="I425" s="717"/>
      <c r="J425" s="713"/>
      <c r="K425" s="713"/>
      <c r="L425" s="590"/>
      <c r="M425" s="590"/>
      <c r="N425" s="716"/>
      <c r="O425" s="718"/>
      <c r="P425" s="590"/>
      <c r="Q425" s="590"/>
      <c r="R425" s="590"/>
      <c r="S425" s="590"/>
      <c r="T425" s="716"/>
      <c r="U425" s="717"/>
    </row>
    <row r="426" spans="1:21" ht="15.75" customHeight="1">
      <c r="A426" s="590"/>
      <c r="B426" s="590"/>
      <c r="C426" s="591"/>
      <c r="D426" s="590"/>
      <c r="E426" s="592"/>
      <c r="F426" s="714"/>
      <c r="G426" s="715"/>
      <c r="H426" s="716"/>
      <c r="I426" s="717"/>
      <c r="J426" s="713"/>
      <c r="K426" s="713"/>
      <c r="L426" s="590"/>
      <c r="M426" s="590"/>
      <c r="N426" s="716"/>
      <c r="O426" s="718"/>
      <c r="P426" s="590"/>
      <c r="Q426" s="590"/>
      <c r="R426" s="590"/>
      <c r="S426" s="590"/>
      <c r="T426" s="716"/>
      <c r="U426" s="717"/>
    </row>
    <row r="427" spans="1:21" ht="15.75" customHeight="1">
      <c r="A427" s="590"/>
      <c r="B427" s="590"/>
      <c r="C427" s="591"/>
      <c r="D427" s="590"/>
      <c r="E427" s="592"/>
      <c r="F427" s="714"/>
      <c r="G427" s="715"/>
      <c r="H427" s="716"/>
      <c r="I427" s="717"/>
      <c r="J427" s="713"/>
      <c r="K427" s="713"/>
      <c r="L427" s="590"/>
      <c r="M427" s="590"/>
      <c r="N427" s="716"/>
      <c r="O427" s="718"/>
      <c r="P427" s="590"/>
      <c r="Q427" s="590"/>
      <c r="R427" s="590"/>
      <c r="S427" s="590"/>
      <c r="T427" s="716"/>
      <c r="U427" s="717"/>
    </row>
    <row r="428" spans="1:21" ht="15.75" customHeight="1">
      <c r="A428" s="590"/>
      <c r="B428" s="590"/>
      <c r="C428" s="591"/>
      <c r="D428" s="590"/>
      <c r="E428" s="592"/>
      <c r="F428" s="714"/>
      <c r="G428" s="715"/>
      <c r="H428" s="716"/>
      <c r="I428" s="717"/>
      <c r="J428" s="713"/>
      <c r="K428" s="713"/>
      <c r="L428" s="590"/>
      <c r="M428" s="590"/>
      <c r="N428" s="716"/>
      <c r="O428" s="718"/>
      <c r="P428" s="590"/>
      <c r="Q428" s="590"/>
      <c r="R428" s="590"/>
      <c r="S428" s="590"/>
      <c r="T428" s="716"/>
      <c r="U428" s="717"/>
    </row>
    <row r="429" spans="1:21" ht="15.75" customHeight="1">
      <c r="A429" s="590"/>
      <c r="B429" s="590"/>
      <c r="C429" s="591"/>
      <c r="D429" s="590"/>
      <c r="E429" s="592"/>
      <c r="F429" s="714"/>
      <c r="G429" s="715"/>
      <c r="H429" s="716"/>
      <c r="I429" s="717"/>
      <c r="J429" s="713"/>
      <c r="K429" s="713"/>
      <c r="L429" s="590"/>
      <c r="M429" s="590"/>
      <c r="N429" s="716"/>
      <c r="O429" s="718"/>
      <c r="P429" s="590"/>
      <c r="Q429" s="590"/>
      <c r="R429" s="590"/>
      <c r="S429" s="590"/>
      <c r="T429" s="716"/>
      <c r="U429" s="717"/>
    </row>
    <row r="430" spans="1:21" ht="15.75" customHeight="1">
      <c r="A430" s="590"/>
      <c r="B430" s="590"/>
      <c r="C430" s="591"/>
      <c r="D430" s="590"/>
      <c r="E430" s="592"/>
      <c r="F430" s="714"/>
      <c r="G430" s="715"/>
      <c r="H430" s="716"/>
      <c r="I430" s="717"/>
      <c r="J430" s="713"/>
      <c r="K430" s="713"/>
      <c r="L430" s="590"/>
      <c r="M430" s="590"/>
      <c r="N430" s="716"/>
      <c r="O430" s="718"/>
      <c r="P430" s="590"/>
      <c r="Q430" s="590"/>
      <c r="R430" s="590"/>
      <c r="S430" s="590"/>
      <c r="T430" s="716"/>
      <c r="U430" s="717"/>
    </row>
    <row r="431" spans="1:21" ht="15.75" customHeight="1">
      <c r="A431" s="590"/>
      <c r="B431" s="590"/>
      <c r="C431" s="591"/>
      <c r="D431" s="590"/>
      <c r="E431" s="592"/>
      <c r="F431" s="714"/>
      <c r="G431" s="719"/>
      <c r="H431" s="716"/>
      <c r="I431" s="717"/>
      <c r="J431" s="713"/>
      <c r="K431" s="713"/>
      <c r="L431" s="590"/>
      <c r="M431" s="590"/>
      <c r="N431" s="716"/>
      <c r="O431" s="718"/>
      <c r="P431" s="590"/>
      <c r="Q431" s="590"/>
      <c r="R431" s="590"/>
      <c r="S431" s="590"/>
      <c r="T431" s="716"/>
      <c r="U431" s="717"/>
    </row>
    <row r="432" spans="1:21" ht="15.75" customHeight="1">
      <c r="A432" s="590"/>
      <c r="B432" s="590"/>
      <c r="C432" s="591"/>
      <c r="D432" s="590"/>
      <c r="E432" s="592"/>
      <c r="F432" s="714"/>
      <c r="G432" s="719"/>
      <c r="H432" s="716"/>
      <c r="I432" s="717"/>
      <c r="J432" s="713"/>
      <c r="K432" s="713"/>
      <c r="L432" s="590"/>
      <c r="M432" s="590"/>
      <c r="N432" s="716"/>
      <c r="O432" s="718"/>
      <c r="P432" s="590"/>
      <c r="Q432" s="590"/>
      <c r="R432" s="590"/>
      <c r="S432" s="590"/>
      <c r="T432" s="716"/>
      <c r="U432" s="717"/>
    </row>
    <row r="433" spans="1:21" ht="15.75" customHeight="1">
      <c r="A433" s="590"/>
      <c r="B433" s="590"/>
      <c r="C433" s="591"/>
      <c r="D433" s="590"/>
      <c r="E433" s="592"/>
      <c r="F433" s="714"/>
      <c r="G433" s="719"/>
      <c r="H433" s="716"/>
      <c r="I433" s="717"/>
      <c r="J433" s="713"/>
      <c r="K433" s="713"/>
      <c r="L433" s="590"/>
      <c r="M433" s="590"/>
      <c r="N433" s="716"/>
      <c r="O433" s="718"/>
      <c r="P433" s="590"/>
      <c r="Q433" s="590"/>
      <c r="R433" s="590"/>
      <c r="S433" s="590"/>
      <c r="T433" s="716"/>
      <c r="U433" s="717"/>
    </row>
    <row r="434" spans="1:21" ht="15.75" customHeight="1">
      <c r="A434" s="590"/>
      <c r="B434" s="590"/>
      <c r="C434" s="591"/>
      <c r="D434" s="590"/>
      <c r="E434" s="592"/>
      <c r="F434" s="714"/>
      <c r="G434" s="719"/>
      <c r="H434" s="716"/>
      <c r="I434" s="717"/>
      <c r="J434" s="713"/>
      <c r="K434" s="713"/>
      <c r="L434" s="590"/>
      <c r="M434" s="590"/>
      <c r="N434" s="716"/>
      <c r="O434" s="718"/>
      <c r="P434" s="590"/>
      <c r="Q434" s="590"/>
      <c r="R434" s="590"/>
      <c r="S434" s="590"/>
      <c r="T434" s="716"/>
      <c r="U434" s="717"/>
    </row>
    <row r="435" spans="1:21" ht="15.75" customHeight="1">
      <c r="A435" s="590"/>
      <c r="B435" s="590"/>
      <c r="C435" s="591"/>
      <c r="D435" s="590"/>
      <c r="E435" s="592"/>
      <c r="F435" s="714"/>
      <c r="G435" s="719"/>
      <c r="H435" s="716"/>
      <c r="I435" s="717"/>
      <c r="J435" s="713"/>
      <c r="K435" s="713"/>
      <c r="L435" s="590"/>
      <c r="M435" s="590"/>
      <c r="N435" s="716"/>
      <c r="O435" s="718"/>
      <c r="P435" s="590"/>
      <c r="Q435" s="590"/>
      <c r="R435" s="590"/>
      <c r="S435" s="590"/>
      <c r="T435" s="716"/>
      <c r="U435" s="717"/>
    </row>
    <row r="436" spans="1:21" ht="15.75" customHeight="1">
      <c r="A436" s="590"/>
      <c r="B436" s="590"/>
      <c r="C436" s="591"/>
      <c r="D436" s="590"/>
      <c r="E436" s="592"/>
      <c r="F436" s="714"/>
      <c r="G436" s="719"/>
      <c r="H436" s="716"/>
      <c r="I436" s="717"/>
      <c r="J436" s="713"/>
      <c r="K436" s="713"/>
      <c r="L436" s="590"/>
      <c r="M436" s="590"/>
      <c r="N436" s="716"/>
      <c r="O436" s="718"/>
      <c r="P436" s="590"/>
      <c r="Q436" s="590"/>
      <c r="R436" s="590"/>
      <c r="S436" s="590"/>
      <c r="T436" s="716"/>
      <c r="U436" s="717"/>
    </row>
    <row r="437" spans="1:21" ht="15.75" customHeight="1">
      <c r="A437" s="590"/>
      <c r="B437" s="590"/>
      <c r="C437" s="591"/>
      <c r="D437" s="590"/>
      <c r="E437" s="592"/>
      <c r="F437" s="714"/>
      <c r="G437" s="719"/>
      <c r="H437" s="716"/>
      <c r="I437" s="717"/>
      <c r="J437" s="713"/>
      <c r="K437" s="713"/>
      <c r="L437" s="590"/>
      <c r="M437" s="590"/>
      <c r="N437" s="716"/>
      <c r="O437" s="718"/>
      <c r="P437" s="590"/>
      <c r="Q437" s="590"/>
      <c r="R437" s="590"/>
      <c r="S437" s="590"/>
      <c r="T437" s="716"/>
      <c r="U437" s="717"/>
    </row>
    <row r="438" spans="1:21" ht="15.75" customHeight="1">
      <c r="A438" s="590"/>
      <c r="B438" s="590"/>
      <c r="C438" s="591"/>
      <c r="D438" s="590"/>
      <c r="E438" s="592"/>
      <c r="F438" s="714"/>
      <c r="G438" s="719"/>
      <c r="H438" s="716"/>
      <c r="I438" s="717"/>
      <c r="J438" s="713"/>
      <c r="K438" s="713"/>
      <c r="L438" s="590"/>
      <c r="M438" s="590"/>
      <c r="N438" s="716"/>
      <c r="O438" s="718"/>
      <c r="P438" s="590"/>
      <c r="Q438" s="590"/>
      <c r="R438" s="590"/>
      <c r="S438" s="590"/>
      <c r="T438" s="716"/>
      <c r="U438" s="717"/>
    </row>
    <row r="439" spans="1:21" ht="15.75" customHeight="1">
      <c r="A439" s="590"/>
      <c r="B439" s="590"/>
      <c r="C439" s="591"/>
      <c r="D439" s="590"/>
      <c r="E439" s="592"/>
      <c r="F439" s="714"/>
      <c r="G439" s="719"/>
      <c r="H439" s="716"/>
      <c r="I439" s="717"/>
      <c r="J439" s="713"/>
      <c r="K439" s="713"/>
      <c r="L439" s="590"/>
      <c r="M439" s="590"/>
      <c r="N439" s="716"/>
      <c r="O439" s="718"/>
      <c r="P439" s="590"/>
      <c r="Q439" s="590"/>
      <c r="R439" s="590"/>
      <c r="S439" s="590"/>
      <c r="T439" s="716"/>
      <c r="U439" s="717"/>
    </row>
    <row r="440" spans="1:21" ht="15.75" customHeight="1">
      <c r="A440" s="590"/>
      <c r="B440" s="590"/>
      <c r="C440" s="591"/>
      <c r="D440" s="590"/>
      <c r="E440" s="592"/>
      <c r="F440" s="714"/>
      <c r="G440" s="719"/>
      <c r="H440" s="716"/>
      <c r="I440" s="717"/>
      <c r="J440" s="713"/>
      <c r="K440" s="713"/>
      <c r="L440" s="590"/>
      <c r="M440" s="590"/>
      <c r="N440" s="716"/>
      <c r="O440" s="718"/>
      <c r="P440" s="590"/>
      <c r="Q440" s="590"/>
      <c r="R440" s="590"/>
      <c r="S440" s="590"/>
      <c r="T440" s="716"/>
      <c r="U440" s="717"/>
    </row>
    <row r="441" spans="1:21" ht="15.75" customHeight="1">
      <c r="A441" s="590"/>
      <c r="B441" s="590"/>
      <c r="C441" s="591"/>
      <c r="D441" s="590"/>
      <c r="E441" s="592"/>
      <c r="F441" s="714"/>
      <c r="G441" s="719"/>
      <c r="H441" s="716"/>
      <c r="I441" s="717"/>
      <c r="J441" s="713"/>
      <c r="K441" s="713"/>
      <c r="L441" s="590"/>
      <c r="M441" s="590"/>
      <c r="N441" s="716"/>
      <c r="O441" s="718"/>
      <c r="P441" s="590"/>
      <c r="Q441" s="590"/>
      <c r="R441" s="590"/>
      <c r="S441" s="590"/>
      <c r="T441" s="716"/>
      <c r="U441" s="717"/>
    </row>
    <row r="442" spans="1:21" ht="15.75" customHeight="1">
      <c r="A442" s="590"/>
      <c r="B442" s="590"/>
      <c r="C442" s="591"/>
      <c r="D442" s="590"/>
      <c r="E442" s="592"/>
      <c r="F442" s="714"/>
      <c r="G442" s="719"/>
      <c r="H442" s="716"/>
      <c r="I442" s="717"/>
      <c r="J442" s="713"/>
      <c r="K442" s="713"/>
      <c r="L442" s="590"/>
      <c r="M442" s="590"/>
      <c r="N442" s="716"/>
      <c r="O442" s="718"/>
      <c r="P442" s="590"/>
      <c r="Q442" s="590"/>
      <c r="R442" s="590"/>
      <c r="S442" s="590"/>
      <c r="T442" s="716"/>
      <c r="U442" s="717"/>
    </row>
    <row r="443" spans="1:21" ht="15.75" customHeight="1">
      <c r="A443" s="590"/>
      <c r="B443" s="590"/>
      <c r="C443" s="591"/>
      <c r="D443" s="590"/>
      <c r="E443" s="592"/>
      <c r="F443" s="714"/>
      <c r="G443" s="719"/>
      <c r="H443" s="716"/>
      <c r="I443" s="717"/>
      <c r="J443" s="713"/>
      <c r="K443" s="713"/>
      <c r="L443" s="590"/>
      <c r="M443" s="590"/>
      <c r="N443" s="716"/>
      <c r="O443" s="718"/>
      <c r="P443" s="590"/>
      <c r="Q443" s="590"/>
      <c r="R443" s="590"/>
      <c r="S443" s="590"/>
      <c r="T443" s="716"/>
      <c r="U443" s="717"/>
    </row>
    <row r="444" spans="1:21" ht="15.75" customHeight="1">
      <c r="A444" s="590"/>
      <c r="B444" s="590"/>
      <c r="C444" s="591"/>
      <c r="D444" s="590"/>
      <c r="E444" s="592"/>
      <c r="F444" s="714"/>
      <c r="G444" s="719"/>
      <c r="H444" s="716"/>
      <c r="I444" s="717"/>
      <c r="J444" s="713"/>
      <c r="K444" s="713"/>
      <c r="L444" s="590"/>
      <c r="M444" s="590"/>
      <c r="N444" s="716"/>
      <c r="O444" s="718"/>
      <c r="P444" s="590"/>
      <c r="Q444" s="590"/>
      <c r="R444" s="590"/>
      <c r="S444" s="590"/>
      <c r="T444" s="716"/>
      <c r="U444" s="717"/>
    </row>
    <row r="445" spans="1:21" ht="15.75" customHeight="1">
      <c r="A445" s="590"/>
      <c r="B445" s="590"/>
      <c r="C445" s="591"/>
      <c r="D445" s="590"/>
      <c r="E445" s="592"/>
      <c r="F445" s="714"/>
      <c r="G445" s="719"/>
      <c r="H445" s="716"/>
      <c r="I445" s="717"/>
      <c r="J445" s="713"/>
      <c r="K445" s="713"/>
      <c r="L445" s="590"/>
      <c r="M445" s="590"/>
      <c r="N445" s="716"/>
      <c r="O445" s="718"/>
      <c r="P445" s="590"/>
      <c r="Q445" s="590"/>
      <c r="R445" s="590"/>
      <c r="S445" s="590"/>
      <c r="T445" s="716"/>
      <c r="U445" s="717"/>
    </row>
    <row r="446" spans="1:21" ht="15.75" customHeight="1">
      <c r="A446" s="590"/>
      <c r="B446" s="590"/>
      <c r="C446" s="591"/>
      <c r="D446" s="590"/>
      <c r="E446" s="592"/>
      <c r="F446" s="714"/>
      <c r="G446" s="719"/>
      <c r="H446" s="716"/>
      <c r="I446" s="717"/>
      <c r="J446" s="713"/>
      <c r="K446" s="713"/>
      <c r="L446" s="590"/>
      <c r="M446" s="590"/>
      <c r="N446" s="716"/>
      <c r="O446" s="718"/>
      <c r="P446" s="590"/>
      <c r="Q446" s="590"/>
      <c r="R446" s="590"/>
      <c r="S446" s="590"/>
      <c r="T446" s="716"/>
      <c r="U446" s="717"/>
    </row>
    <row r="447" spans="1:21" ht="15.75" customHeight="1">
      <c r="A447" s="590"/>
      <c r="B447" s="590"/>
      <c r="C447" s="591"/>
      <c r="D447" s="590"/>
      <c r="E447" s="592"/>
      <c r="F447" s="714"/>
      <c r="G447" s="719"/>
      <c r="H447" s="716"/>
      <c r="I447" s="717"/>
      <c r="J447" s="713"/>
      <c r="K447" s="713"/>
      <c r="L447" s="590"/>
      <c r="M447" s="590"/>
      <c r="N447" s="716"/>
      <c r="O447" s="718"/>
      <c r="P447" s="590"/>
      <c r="Q447" s="590"/>
      <c r="R447" s="590"/>
      <c r="S447" s="590"/>
      <c r="T447" s="716"/>
      <c r="U447" s="717"/>
    </row>
    <row r="448" spans="1:21" ht="15.75" customHeight="1">
      <c r="A448" s="590"/>
      <c r="B448" s="590"/>
      <c r="C448" s="591"/>
      <c r="D448" s="590"/>
      <c r="E448" s="592"/>
      <c r="F448" s="714"/>
      <c r="G448" s="719"/>
      <c r="H448" s="716"/>
      <c r="I448" s="717"/>
      <c r="J448" s="713"/>
      <c r="K448" s="713"/>
      <c r="L448" s="590"/>
      <c r="M448" s="590"/>
      <c r="N448" s="716"/>
      <c r="O448" s="718"/>
      <c r="P448" s="590"/>
      <c r="Q448" s="590"/>
      <c r="R448" s="590"/>
      <c r="S448" s="590"/>
      <c r="T448" s="716"/>
      <c r="U448" s="717"/>
    </row>
    <row r="449" spans="1:21" ht="15.75" customHeight="1">
      <c r="A449" s="590"/>
      <c r="B449" s="590"/>
      <c r="C449" s="591"/>
      <c r="D449" s="590"/>
      <c r="E449" s="592"/>
      <c r="F449" s="714"/>
      <c r="G449" s="719"/>
      <c r="H449" s="716"/>
      <c r="I449" s="717"/>
      <c r="J449" s="713"/>
      <c r="K449" s="713"/>
      <c r="L449" s="590"/>
      <c r="M449" s="590"/>
      <c r="N449" s="716"/>
      <c r="O449" s="718"/>
      <c r="P449" s="590"/>
      <c r="Q449" s="590"/>
      <c r="R449" s="590"/>
      <c r="S449" s="590"/>
      <c r="T449" s="716"/>
      <c r="U449" s="717"/>
    </row>
    <row r="450" spans="1:21" ht="15.75" customHeight="1">
      <c r="A450" s="590"/>
      <c r="B450" s="590"/>
      <c r="C450" s="591"/>
      <c r="D450" s="590"/>
      <c r="E450" s="592"/>
      <c r="F450" s="714"/>
      <c r="G450" s="719"/>
      <c r="H450" s="716"/>
      <c r="I450" s="717"/>
      <c r="J450" s="713"/>
      <c r="K450" s="713"/>
      <c r="L450" s="590"/>
      <c r="M450" s="590"/>
      <c r="N450" s="716"/>
      <c r="O450" s="718"/>
      <c r="P450" s="590"/>
      <c r="Q450" s="590"/>
      <c r="R450" s="590"/>
      <c r="S450" s="590"/>
      <c r="T450" s="716"/>
      <c r="U450" s="717"/>
    </row>
    <row r="451" spans="1:21" ht="15.75" customHeight="1">
      <c r="A451" s="590"/>
      <c r="B451" s="590"/>
      <c r="C451" s="591"/>
      <c r="D451" s="590"/>
      <c r="E451" s="592"/>
      <c r="F451" s="714"/>
      <c r="G451" s="719"/>
      <c r="H451" s="716"/>
      <c r="I451" s="717"/>
      <c r="J451" s="713"/>
      <c r="K451" s="713"/>
      <c r="L451" s="590"/>
      <c r="M451" s="590"/>
      <c r="N451" s="716"/>
      <c r="O451" s="718"/>
      <c r="P451" s="590"/>
      <c r="Q451" s="590"/>
      <c r="R451" s="590"/>
      <c r="S451" s="590"/>
      <c r="T451" s="716"/>
      <c r="U451" s="717"/>
    </row>
    <row r="452" spans="1:21" ht="15.75" customHeight="1">
      <c r="A452" s="590"/>
      <c r="B452" s="590"/>
      <c r="C452" s="591"/>
      <c r="D452" s="590"/>
      <c r="E452" s="592"/>
      <c r="F452" s="714"/>
      <c r="G452" s="719"/>
      <c r="H452" s="716"/>
      <c r="I452" s="717"/>
      <c r="J452" s="713"/>
      <c r="K452" s="713"/>
      <c r="L452" s="590"/>
      <c r="M452" s="590"/>
      <c r="N452" s="716"/>
      <c r="O452" s="718"/>
      <c r="P452" s="590"/>
      <c r="Q452" s="590"/>
      <c r="R452" s="590"/>
      <c r="S452" s="590"/>
      <c r="T452" s="716"/>
      <c r="U452" s="717"/>
    </row>
    <row r="453" spans="1:21" ht="15.75" customHeight="1">
      <c r="A453" s="590"/>
      <c r="B453" s="590"/>
      <c r="C453" s="591"/>
      <c r="D453" s="590"/>
      <c r="E453" s="592"/>
      <c r="F453" s="714"/>
      <c r="G453" s="719"/>
      <c r="H453" s="716"/>
      <c r="I453" s="717"/>
      <c r="J453" s="713"/>
      <c r="K453" s="713"/>
      <c r="L453" s="590"/>
      <c r="M453" s="590"/>
      <c r="N453" s="716"/>
      <c r="O453" s="718"/>
      <c r="P453" s="590"/>
      <c r="Q453" s="590"/>
      <c r="R453" s="590"/>
      <c r="S453" s="590"/>
      <c r="T453" s="716"/>
      <c r="U453" s="717"/>
    </row>
    <row r="454" spans="1:21" ht="15.75" customHeight="1">
      <c r="A454" s="590"/>
      <c r="B454" s="590"/>
      <c r="C454" s="591"/>
      <c r="D454" s="590"/>
      <c r="E454" s="592"/>
      <c r="F454" s="714"/>
      <c r="G454" s="719"/>
      <c r="H454" s="716"/>
      <c r="I454" s="717"/>
      <c r="J454" s="713"/>
      <c r="K454" s="713"/>
      <c r="L454" s="590"/>
      <c r="M454" s="590"/>
      <c r="N454" s="716"/>
      <c r="O454" s="718"/>
      <c r="P454" s="590"/>
      <c r="Q454" s="590"/>
      <c r="R454" s="590"/>
      <c r="S454" s="590"/>
      <c r="T454" s="716"/>
      <c r="U454" s="717"/>
    </row>
    <row r="455" spans="1:21" ht="15.75" customHeight="1">
      <c r="A455" s="590"/>
      <c r="B455" s="590"/>
      <c r="C455" s="591"/>
      <c r="D455" s="590"/>
      <c r="E455" s="592"/>
      <c r="F455" s="714"/>
      <c r="G455" s="719"/>
      <c r="H455" s="716"/>
      <c r="I455" s="717"/>
      <c r="J455" s="713"/>
      <c r="K455" s="713"/>
      <c r="L455" s="590"/>
      <c r="M455" s="590"/>
      <c r="N455" s="716"/>
      <c r="O455" s="718"/>
      <c r="P455" s="590"/>
      <c r="Q455" s="590"/>
      <c r="R455" s="590"/>
      <c r="S455" s="590"/>
      <c r="T455" s="716"/>
      <c r="U455" s="717"/>
    </row>
    <row r="456" spans="1:21" ht="15.75" customHeight="1">
      <c r="A456" s="590"/>
      <c r="B456" s="590"/>
      <c r="C456" s="591"/>
      <c r="D456" s="590"/>
      <c r="E456" s="592"/>
      <c r="F456" s="714"/>
      <c r="G456" s="719"/>
      <c r="H456" s="716"/>
      <c r="I456" s="717"/>
      <c r="J456" s="713"/>
      <c r="K456" s="713"/>
      <c r="L456" s="590"/>
      <c r="M456" s="590"/>
      <c r="N456" s="716"/>
      <c r="O456" s="718"/>
      <c r="P456" s="590"/>
      <c r="Q456" s="590"/>
      <c r="R456" s="590"/>
      <c r="S456" s="590"/>
      <c r="T456" s="716"/>
      <c r="U456" s="717"/>
    </row>
    <row r="457" spans="1:21" ht="15.75" customHeight="1">
      <c r="A457" s="590"/>
      <c r="B457" s="590"/>
      <c r="C457" s="591"/>
      <c r="D457" s="590"/>
      <c r="E457" s="592"/>
      <c r="F457" s="714"/>
      <c r="G457" s="719"/>
      <c r="H457" s="716"/>
      <c r="I457" s="717"/>
      <c r="J457" s="713"/>
      <c r="K457" s="713"/>
      <c r="L457" s="590"/>
      <c r="M457" s="590"/>
      <c r="N457" s="716"/>
      <c r="O457" s="718"/>
      <c r="P457" s="590"/>
      <c r="Q457" s="590"/>
      <c r="R457" s="590"/>
      <c r="S457" s="590"/>
      <c r="T457" s="716"/>
      <c r="U457" s="717"/>
    </row>
    <row r="458" spans="1:21" ht="15.75" customHeight="1">
      <c r="A458" s="590"/>
      <c r="B458" s="590"/>
      <c r="C458" s="591"/>
      <c r="D458" s="590"/>
      <c r="E458" s="592"/>
      <c r="F458" s="714"/>
      <c r="G458" s="719"/>
      <c r="H458" s="716"/>
      <c r="I458" s="717"/>
      <c r="J458" s="713"/>
      <c r="K458" s="713"/>
      <c r="L458" s="590"/>
      <c r="M458" s="590"/>
      <c r="N458" s="716"/>
      <c r="O458" s="718"/>
      <c r="P458" s="590"/>
      <c r="Q458" s="590"/>
      <c r="R458" s="590"/>
      <c r="S458" s="590"/>
      <c r="T458" s="716"/>
      <c r="U458" s="717"/>
    </row>
    <row r="459" spans="1:21" ht="15.75" customHeight="1">
      <c r="A459" s="590"/>
      <c r="B459" s="590"/>
      <c r="C459" s="591"/>
      <c r="D459" s="590"/>
      <c r="E459" s="592"/>
      <c r="F459" s="714"/>
      <c r="G459" s="719"/>
      <c r="H459" s="716"/>
      <c r="I459" s="717"/>
      <c r="J459" s="713"/>
      <c r="K459" s="713"/>
      <c r="L459" s="590"/>
      <c r="M459" s="590"/>
      <c r="N459" s="716"/>
      <c r="O459" s="718"/>
      <c r="P459" s="590"/>
      <c r="Q459" s="590"/>
      <c r="R459" s="590"/>
      <c r="S459" s="590"/>
      <c r="T459" s="716"/>
      <c r="U459" s="717"/>
    </row>
    <row r="460" spans="1:21" ht="15.75" customHeight="1">
      <c r="A460" s="590"/>
      <c r="B460" s="590"/>
      <c r="C460" s="591"/>
      <c r="D460" s="590"/>
      <c r="E460" s="592"/>
      <c r="F460" s="714"/>
      <c r="G460" s="719"/>
      <c r="H460" s="716"/>
      <c r="I460" s="717"/>
      <c r="J460" s="713"/>
      <c r="K460" s="713"/>
      <c r="L460" s="590"/>
      <c r="M460" s="590"/>
      <c r="N460" s="716"/>
      <c r="O460" s="718"/>
      <c r="P460" s="590"/>
      <c r="Q460" s="590"/>
      <c r="R460" s="590"/>
      <c r="S460" s="590"/>
      <c r="T460" s="716"/>
      <c r="U460" s="717"/>
    </row>
    <row r="461" spans="1:21" ht="15.75" customHeight="1">
      <c r="A461" s="590"/>
      <c r="B461" s="590"/>
      <c r="C461" s="591"/>
      <c r="D461" s="590"/>
      <c r="E461" s="592"/>
      <c r="F461" s="714"/>
      <c r="G461" s="719"/>
      <c r="H461" s="716"/>
      <c r="I461" s="717"/>
      <c r="J461" s="713"/>
      <c r="K461" s="713"/>
      <c r="L461" s="590"/>
      <c r="M461" s="590"/>
      <c r="N461" s="716"/>
      <c r="O461" s="718"/>
      <c r="P461" s="590"/>
      <c r="Q461" s="590"/>
      <c r="R461" s="590"/>
      <c r="S461" s="590"/>
      <c r="T461" s="716"/>
      <c r="U461" s="717"/>
    </row>
    <row r="462" spans="1:21" ht="15.75" customHeight="1">
      <c r="A462" s="590"/>
      <c r="B462" s="590"/>
      <c r="C462" s="591"/>
      <c r="D462" s="590"/>
      <c r="E462" s="592"/>
      <c r="F462" s="714"/>
      <c r="G462" s="719"/>
      <c r="H462" s="716"/>
      <c r="I462" s="717"/>
      <c r="J462" s="713"/>
      <c r="K462" s="713"/>
      <c r="L462" s="590"/>
      <c r="M462" s="590"/>
      <c r="N462" s="716"/>
      <c r="O462" s="718"/>
      <c r="P462" s="590"/>
      <c r="Q462" s="590"/>
      <c r="R462" s="590"/>
      <c r="S462" s="590"/>
      <c r="T462" s="716"/>
      <c r="U462" s="717"/>
    </row>
    <row r="463" spans="1:21" ht="15.75" customHeight="1">
      <c r="A463" s="590"/>
      <c r="B463" s="590"/>
      <c r="C463" s="591"/>
      <c r="D463" s="590"/>
      <c r="E463" s="592"/>
      <c r="F463" s="714"/>
      <c r="G463" s="719"/>
      <c r="H463" s="716"/>
      <c r="I463" s="717"/>
      <c r="J463" s="713"/>
      <c r="K463" s="713"/>
      <c r="L463" s="590"/>
      <c r="M463" s="590"/>
      <c r="N463" s="716"/>
      <c r="O463" s="718"/>
      <c r="P463" s="590"/>
      <c r="Q463" s="590"/>
      <c r="R463" s="590"/>
      <c r="S463" s="590"/>
      <c r="T463" s="716"/>
      <c r="U463" s="717"/>
    </row>
    <row r="464" spans="1:21" ht="15.75" customHeight="1">
      <c r="A464" s="590"/>
      <c r="B464" s="590"/>
      <c r="C464" s="591"/>
      <c r="D464" s="590"/>
      <c r="E464" s="592"/>
      <c r="F464" s="714"/>
      <c r="G464" s="719"/>
      <c r="H464" s="716"/>
      <c r="I464" s="717"/>
      <c r="J464" s="713"/>
      <c r="K464" s="713"/>
      <c r="L464" s="590"/>
      <c r="M464" s="590"/>
      <c r="N464" s="716"/>
      <c r="O464" s="718"/>
      <c r="P464" s="590"/>
      <c r="Q464" s="590"/>
      <c r="R464" s="590"/>
      <c r="S464" s="590"/>
      <c r="T464" s="716"/>
      <c r="U464" s="717"/>
    </row>
    <row r="465" spans="1:21" ht="15.75" customHeight="1">
      <c r="A465" s="590"/>
      <c r="B465" s="590"/>
      <c r="C465" s="591"/>
      <c r="D465" s="590"/>
      <c r="E465" s="592"/>
      <c r="F465" s="714"/>
      <c r="G465" s="719"/>
      <c r="H465" s="716"/>
      <c r="I465" s="717"/>
      <c r="J465" s="713"/>
      <c r="K465" s="713"/>
      <c r="L465" s="590"/>
      <c r="M465" s="590"/>
      <c r="N465" s="716"/>
      <c r="O465" s="718"/>
      <c r="P465" s="590"/>
      <c r="Q465" s="590"/>
      <c r="R465" s="590"/>
      <c r="S465" s="590"/>
      <c r="T465" s="716"/>
      <c r="U465" s="717"/>
    </row>
    <row r="466" spans="1:21" ht="15.75" customHeight="1">
      <c r="A466" s="590"/>
      <c r="B466" s="590"/>
      <c r="C466" s="591"/>
      <c r="D466" s="590"/>
      <c r="E466" s="592"/>
      <c r="F466" s="714"/>
      <c r="G466" s="719"/>
      <c r="H466" s="716"/>
      <c r="I466" s="717"/>
      <c r="J466" s="713"/>
      <c r="K466" s="713"/>
      <c r="L466" s="590"/>
      <c r="M466" s="590"/>
      <c r="N466" s="716"/>
      <c r="O466" s="718"/>
      <c r="P466" s="590"/>
      <c r="Q466" s="590"/>
      <c r="R466" s="590"/>
      <c r="S466" s="590"/>
      <c r="T466" s="716"/>
      <c r="U466" s="717"/>
    </row>
    <row r="467" spans="1:21" ht="15.75" customHeight="1">
      <c r="A467" s="590"/>
      <c r="B467" s="590"/>
      <c r="C467" s="591"/>
      <c r="D467" s="590"/>
      <c r="E467" s="592"/>
      <c r="F467" s="714"/>
      <c r="G467" s="719"/>
      <c r="H467" s="716"/>
      <c r="I467" s="717"/>
      <c r="J467" s="713"/>
      <c r="K467" s="713"/>
      <c r="L467" s="590"/>
      <c r="M467" s="590"/>
      <c r="N467" s="716"/>
      <c r="O467" s="718"/>
      <c r="P467" s="590"/>
      <c r="Q467" s="590"/>
      <c r="R467" s="590"/>
      <c r="S467" s="590"/>
      <c r="T467" s="716"/>
      <c r="U467" s="717"/>
    </row>
    <row r="468" spans="1:21" ht="15.75" customHeight="1">
      <c r="A468" s="590"/>
      <c r="B468" s="590"/>
      <c r="C468" s="591"/>
      <c r="D468" s="590"/>
      <c r="E468" s="592"/>
      <c r="F468" s="714"/>
      <c r="G468" s="719"/>
      <c r="H468" s="716"/>
      <c r="I468" s="717"/>
      <c r="J468" s="713"/>
      <c r="K468" s="713"/>
      <c r="L468" s="590"/>
      <c r="M468" s="590"/>
      <c r="N468" s="716"/>
      <c r="O468" s="718"/>
      <c r="P468" s="590"/>
      <c r="Q468" s="590"/>
      <c r="R468" s="590"/>
      <c r="S468" s="590"/>
      <c r="T468" s="716"/>
      <c r="U468" s="717"/>
    </row>
    <row r="469" spans="1:21" ht="15.75" customHeight="1">
      <c r="A469" s="590"/>
      <c r="B469" s="590"/>
      <c r="C469" s="591"/>
      <c r="D469" s="590"/>
      <c r="E469" s="592"/>
      <c r="F469" s="714"/>
      <c r="G469" s="719"/>
      <c r="H469" s="716"/>
      <c r="I469" s="717"/>
      <c r="J469" s="713"/>
      <c r="K469" s="713"/>
      <c r="L469" s="590"/>
      <c r="M469" s="590"/>
      <c r="N469" s="716"/>
      <c r="O469" s="718"/>
      <c r="P469" s="590"/>
      <c r="Q469" s="590"/>
      <c r="R469" s="590"/>
      <c r="S469" s="590"/>
      <c r="T469" s="716"/>
      <c r="U469" s="717"/>
    </row>
    <row r="470" spans="1:21" ht="15.75" customHeight="1">
      <c r="A470" s="590"/>
      <c r="B470" s="590"/>
      <c r="C470" s="591"/>
      <c r="D470" s="590"/>
      <c r="E470" s="592"/>
      <c r="F470" s="714"/>
      <c r="G470" s="719"/>
      <c r="H470" s="716"/>
      <c r="I470" s="717"/>
      <c r="J470" s="713"/>
      <c r="K470" s="713"/>
      <c r="L470" s="590"/>
      <c r="M470" s="590"/>
      <c r="N470" s="716"/>
      <c r="O470" s="718"/>
      <c r="P470" s="590"/>
      <c r="Q470" s="590"/>
      <c r="R470" s="590"/>
      <c r="S470" s="590"/>
      <c r="T470" s="716"/>
      <c r="U470" s="717"/>
    </row>
    <row r="471" spans="1:21" ht="15.75" customHeight="1">
      <c r="A471" s="590"/>
      <c r="B471" s="590"/>
      <c r="C471" s="591"/>
      <c r="D471" s="590"/>
      <c r="E471" s="592"/>
      <c r="F471" s="714"/>
      <c r="G471" s="719"/>
      <c r="H471" s="716"/>
      <c r="I471" s="717"/>
      <c r="J471" s="713"/>
      <c r="K471" s="713"/>
      <c r="L471" s="590"/>
      <c r="M471" s="590"/>
      <c r="N471" s="716"/>
      <c r="O471" s="718"/>
      <c r="P471" s="590"/>
      <c r="Q471" s="590"/>
      <c r="R471" s="590"/>
      <c r="S471" s="590"/>
      <c r="T471" s="716"/>
      <c r="U471" s="717"/>
    </row>
    <row r="472" spans="1:21" ht="15.75" customHeight="1">
      <c r="A472" s="590"/>
      <c r="B472" s="590"/>
      <c r="C472" s="591"/>
      <c r="D472" s="590"/>
      <c r="E472" s="592"/>
      <c r="F472" s="714"/>
      <c r="G472" s="719"/>
      <c r="H472" s="716"/>
      <c r="I472" s="717"/>
      <c r="J472" s="713"/>
      <c r="K472" s="713"/>
      <c r="L472" s="590"/>
      <c r="M472" s="590"/>
      <c r="N472" s="716"/>
      <c r="O472" s="718"/>
      <c r="P472" s="590"/>
      <c r="Q472" s="590"/>
      <c r="R472" s="590"/>
      <c r="S472" s="590"/>
      <c r="T472" s="716"/>
      <c r="U472" s="717"/>
    </row>
    <row r="473" spans="1:21" ht="15.75" customHeight="1">
      <c r="A473" s="590"/>
      <c r="B473" s="590"/>
      <c r="C473" s="591"/>
      <c r="D473" s="590"/>
      <c r="E473" s="592"/>
      <c r="F473" s="714"/>
      <c r="G473" s="719"/>
      <c r="H473" s="716"/>
      <c r="I473" s="717"/>
      <c r="J473" s="713"/>
      <c r="K473" s="713"/>
      <c r="L473" s="590"/>
      <c r="M473" s="590"/>
      <c r="N473" s="716"/>
      <c r="O473" s="718"/>
      <c r="P473" s="590"/>
      <c r="Q473" s="590"/>
      <c r="R473" s="590"/>
      <c r="S473" s="590"/>
      <c r="T473" s="716"/>
      <c r="U473" s="717"/>
    </row>
    <row r="474" spans="1:21" ht="15.75" customHeight="1">
      <c r="A474" s="590"/>
      <c r="B474" s="590"/>
      <c r="C474" s="591"/>
      <c r="D474" s="590"/>
      <c r="E474" s="592"/>
      <c r="F474" s="714"/>
      <c r="G474" s="719"/>
      <c r="H474" s="716"/>
      <c r="I474" s="717"/>
      <c r="J474" s="713"/>
      <c r="K474" s="713"/>
      <c r="L474" s="590"/>
      <c r="M474" s="590"/>
      <c r="N474" s="716"/>
      <c r="O474" s="718"/>
      <c r="P474" s="590"/>
      <c r="Q474" s="590"/>
      <c r="R474" s="590"/>
      <c r="S474" s="590"/>
      <c r="T474" s="716"/>
      <c r="U474" s="717"/>
    </row>
    <row r="475" spans="1:21" ht="15.75" customHeight="1">
      <c r="A475" s="590"/>
      <c r="B475" s="590"/>
      <c r="C475" s="591"/>
      <c r="D475" s="590"/>
      <c r="E475" s="592"/>
      <c r="F475" s="714"/>
      <c r="G475" s="719"/>
      <c r="H475" s="716"/>
      <c r="I475" s="717"/>
      <c r="J475" s="713"/>
      <c r="K475" s="713"/>
      <c r="L475" s="590"/>
      <c r="M475" s="590"/>
      <c r="N475" s="716"/>
      <c r="O475" s="718"/>
      <c r="P475" s="590"/>
      <c r="Q475" s="590"/>
      <c r="R475" s="590"/>
      <c r="S475" s="590"/>
      <c r="T475" s="716"/>
      <c r="U475" s="717"/>
    </row>
    <row r="476" spans="1:21" ht="15.75" customHeight="1">
      <c r="A476" s="590"/>
      <c r="B476" s="590"/>
      <c r="C476" s="591"/>
      <c r="D476" s="590"/>
      <c r="E476" s="592"/>
      <c r="F476" s="714"/>
      <c r="G476" s="719"/>
      <c r="H476" s="716"/>
      <c r="I476" s="717"/>
      <c r="J476" s="713"/>
      <c r="K476" s="713"/>
      <c r="L476" s="590"/>
      <c r="M476" s="590"/>
      <c r="N476" s="716"/>
      <c r="O476" s="718"/>
      <c r="P476" s="590"/>
      <c r="Q476" s="590"/>
      <c r="R476" s="590"/>
      <c r="S476" s="590"/>
      <c r="T476" s="716"/>
      <c r="U476" s="717"/>
    </row>
    <row r="477" spans="1:21" ht="15.75" customHeight="1">
      <c r="A477" s="590"/>
      <c r="B477" s="590"/>
      <c r="C477" s="591"/>
      <c r="D477" s="590"/>
      <c r="E477" s="592"/>
      <c r="F477" s="714"/>
      <c r="G477" s="719"/>
      <c r="H477" s="716"/>
      <c r="I477" s="717"/>
      <c r="J477" s="713"/>
      <c r="K477" s="713"/>
      <c r="L477" s="590"/>
      <c r="M477" s="590"/>
      <c r="N477" s="716"/>
      <c r="O477" s="718"/>
      <c r="P477" s="590"/>
      <c r="Q477" s="590"/>
      <c r="R477" s="590"/>
      <c r="S477" s="590"/>
      <c r="T477" s="716"/>
      <c r="U477" s="717"/>
    </row>
    <row r="478" spans="1:21" ht="15.75" customHeight="1">
      <c r="A478" s="590"/>
      <c r="B478" s="590"/>
      <c r="C478" s="591"/>
      <c r="D478" s="590"/>
      <c r="E478" s="592"/>
      <c r="F478" s="714"/>
      <c r="G478" s="719"/>
      <c r="H478" s="716"/>
      <c r="I478" s="717"/>
      <c r="J478" s="713"/>
      <c r="K478" s="713"/>
      <c r="L478" s="590"/>
      <c r="M478" s="590"/>
      <c r="N478" s="716"/>
      <c r="O478" s="718"/>
      <c r="P478" s="590"/>
      <c r="Q478" s="590"/>
      <c r="R478" s="590"/>
      <c r="S478" s="590"/>
      <c r="T478" s="716"/>
      <c r="U478" s="717"/>
    </row>
    <row r="479" spans="1:21" ht="15.75" customHeight="1">
      <c r="A479" s="590"/>
      <c r="B479" s="590"/>
      <c r="C479" s="591"/>
      <c r="D479" s="590"/>
      <c r="E479" s="592"/>
      <c r="F479" s="714"/>
      <c r="G479" s="719"/>
      <c r="H479" s="716"/>
      <c r="I479" s="717"/>
      <c r="J479" s="713"/>
      <c r="K479" s="713"/>
      <c r="L479" s="590"/>
      <c r="M479" s="590"/>
      <c r="N479" s="716"/>
      <c r="O479" s="718"/>
      <c r="P479" s="590"/>
      <c r="Q479" s="590"/>
      <c r="R479" s="590"/>
      <c r="S479" s="590"/>
      <c r="T479" s="716"/>
      <c r="U479" s="717"/>
    </row>
    <row r="480" spans="1:21" ht="15.75" customHeight="1">
      <c r="A480" s="590"/>
      <c r="B480" s="590"/>
      <c r="C480" s="591"/>
      <c r="D480" s="590"/>
      <c r="E480" s="592"/>
      <c r="F480" s="714"/>
      <c r="G480" s="719"/>
      <c r="H480" s="716"/>
      <c r="I480" s="717"/>
      <c r="J480" s="713"/>
      <c r="K480" s="713"/>
      <c r="L480" s="590"/>
      <c r="M480" s="590"/>
      <c r="N480" s="716"/>
      <c r="O480" s="718"/>
      <c r="P480" s="590"/>
      <c r="Q480" s="590"/>
      <c r="R480" s="590"/>
      <c r="S480" s="590"/>
      <c r="T480" s="716"/>
      <c r="U480" s="717"/>
    </row>
    <row r="481" spans="1:21" ht="15.75" customHeight="1">
      <c r="A481" s="590"/>
      <c r="B481" s="590"/>
      <c r="C481" s="591"/>
      <c r="D481" s="590"/>
      <c r="E481" s="592"/>
      <c r="F481" s="714"/>
      <c r="G481" s="719"/>
      <c r="H481" s="716"/>
      <c r="I481" s="717"/>
      <c r="J481" s="713"/>
      <c r="K481" s="713"/>
      <c r="L481" s="590"/>
      <c r="M481" s="590"/>
      <c r="N481" s="716"/>
      <c r="O481" s="718"/>
      <c r="P481" s="590"/>
      <c r="Q481" s="590"/>
      <c r="R481" s="590"/>
      <c r="S481" s="590"/>
      <c r="T481" s="716"/>
      <c r="U481" s="717"/>
    </row>
    <row r="482" spans="1:21" ht="15.75" customHeight="1">
      <c r="A482" s="590"/>
      <c r="B482" s="590"/>
      <c r="C482" s="591"/>
      <c r="D482" s="590"/>
      <c r="E482" s="592"/>
      <c r="F482" s="714"/>
      <c r="G482" s="719"/>
      <c r="H482" s="716"/>
      <c r="I482" s="717"/>
      <c r="J482" s="713"/>
      <c r="K482" s="713"/>
      <c r="L482" s="590"/>
      <c r="M482" s="590"/>
      <c r="N482" s="716"/>
      <c r="O482" s="718"/>
      <c r="P482" s="590"/>
      <c r="Q482" s="590"/>
      <c r="R482" s="590"/>
      <c r="S482" s="590"/>
      <c r="T482" s="716"/>
      <c r="U482" s="717"/>
    </row>
    <row r="483" spans="1:21" ht="15.75" customHeight="1">
      <c r="A483" s="590"/>
      <c r="B483" s="590"/>
      <c r="C483" s="591"/>
      <c r="D483" s="590"/>
      <c r="E483" s="592"/>
      <c r="F483" s="714"/>
      <c r="G483" s="719"/>
      <c r="H483" s="716"/>
      <c r="I483" s="717"/>
      <c r="J483" s="713"/>
      <c r="K483" s="713"/>
      <c r="L483" s="590"/>
      <c r="M483" s="590"/>
      <c r="N483" s="716"/>
      <c r="O483" s="718"/>
      <c r="P483" s="590"/>
      <c r="Q483" s="590"/>
      <c r="R483" s="590"/>
      <c r="S483" s="590"/>
      <c r="T483" s="716"/>
      <c r="U483" s="717"/>
    </row>
    <row r="484" spans="1:21" ht="15.75" customHeight="1">
      <c r="A484" s="590"/>
      <c r="B484" s="590"/>
      <c r="C484" s="591"/>
      <c r="D484" s="590"/>
      <c r="E484" s="592"/>
      <c r="F484" s="714"/>
      <c r="G484" s="719"/>
      <c r="H484" s="716"/>
      <c r="I484" s="717"/>
      <c r="J484" s="713"/>
      <c r="K484" s="713"/>
      <c r="L484" s="590"/>
      <c r="M484" s="590"/>
      <c r="N484" s="716"/>
      <c r="O484" s="718"/>
      <c r="P484" s="590"/>
      <c r="Q484" s="590"/>
      <c r="R484" s="590"/>
      <c r="S484" s="590"/>
      <c r="T484" s="716"/>
      <c r="U484" s="717"/>
    </row>
    <row r="485" spans="1:21" ht="15.75" customHeight="1">
      <c r="A485" s="590"/>
      <c r="B485" s="590"/>
      <c r="C485" s="591"/>
      <c r="D485" s="590"/>
      <c r="E485" s="592"/>
      <c r="F485" s="714"/>
      <c r="G485" s="719"/>
      <c r="H485" s="716"/>
      <c r="I485" s="717"/>
      <c r="J485" s="713"/>
      <c r="K485" s="713"/>
      <c r="L485" s="590"/>
      <c r="M485" s="590"/>
      <c r="N485" s="716"/>
      <c r="O485" s="718"/>
      <c r="P485" s="590"/>
      <c r="Q485" s="590"/>
      <c r="R485" s="590"/>
      <c r="S485" s="590"/>
      <c r="T485" s="716"/>
      <c r="U485" s="717"/>
    </row>
    <row r="486" spans="1:21" ht="15.75" customHeight="1">
      <c r="A486" s="590"/>
      <c r="B486" s="590"/>
      <c r="C486" s="591"/>
      <c r="D486" s="590"/>
      <c r="E486" s="592"/>
      <c r="F486" s="714"/>
      <c r="G486" s="719"/>
      <c r="H486" s="716"/>
      <c r="I486" s="717"/>
      <c r="J486" s="713"/>
      <c r="K486" s="713"/>
      <c r="L486" s="590"/>
      <c r="M486" s="590"/>
      <c r="N486" s="716"/>
      <c r="O486" s="718"/>
      <c r="P486" s="590"/>
      <c r="Q486" s="590"/>
      <c r="R486" s="590"/>
      <c r="S486" s="590"/>
      <c r="T486" s="716"/>
      <c r="U486" s="717"/>
    </row>
    <row r="487" spans="1:21" ht="15.75" customHeight="1">
      <c r="A487" s="590"/>
      <c r="B487" s="590"/>
      <c r="C487" s="591"/>
      <c r="D487" s="590"/>
      <c r="E487" s="592"/>
      <c r="F487" s="714"/>
      <c r="G487" s="719"/>
      <c r="H487" s="716"/>
      <c r="I487" s="717"/>
      <c r="J487" s="713"/>
      <c r="K487" s="713"/>
      <c r="L487" s="590"/>
      <c r="M487" s="590"/>
      <c r="N487" s="716"/>
      <c r="O487" s="718"/>
      <c r="P487" s="590"/>
      <c r="Q487" s="590"/>
      <c r="R487" s="590"/>
      <c r="S487" s="590"/>
      <c r="T487" s="716"/>
      <c r="U487" s="717"/>
    </row>
    <row r="488" spans="1:21" ht="15.75" customHeight="1">
      <c r="A488" s="590"/>
      <c r="B488" s="590"/>
      <c r="C488" s="591"/>
      <c r="D488" s="590"/>
      <c r="E488" s="592"/>
      <c r="F488" s="714"/>
      <c r="G488" s="719"/>
      <c r="H488" s="716"/>
      <c r="I488" s="717"/>
      <c r="J488" s="713"/>
      <c r="K488" s="713"/>
      <c r="L488" s="590"/>
      <c r="M488" s="590"/>
      <c r="N488" s="716"/>
      <c r="O488" s="718"/>
      <c r="P488" s="590"/>
      <c r="Q488" s="590"/>
      <c r="R488" s="590"/>
      <c r="S488" s="590"/>
      <c r="T488" s="716"/>
      <c r="U488" s="717"/>
    </row>
    <row r="489" spans="1:21" ht="15.75" customHeight="1">
      <c r="A489" s="590"/>
      <c r="B489" s="590"/>
      <c r="C489" s="591"/>
      <c r="D489" s="590"/>
      <c r="E489" s="592"/>
      <c r="F489" s="714"/>
      <c r="G489" s="719"/>
      <c r="H489" s="716"/>
      <c r="I489" s="717"/>
      <c r="J489" s="713"/>
      <c r="K489" s="713"/>
      <c r="L489" s="590"/>
      <c r="M489" s="590"/>
      <c r="N489" s="716"/>
      <c r="O489" s="718"/>
      <c r="P489" s="590"/>
      <c r="Q489" s="590"/>
      <c r="R489" s="590"/>
      <c r="S489" s="590"/>
      <c r="T489" s="716"/>
      <c r="U489" s="717"/>
    </row>
    <row r="490" spans="1:21" ht="15.75" customHeight="1">
      <c r="A490" s="590"/>
      <c r="B490" s="590"/>
      <c r="C490" s="591"/>
      <c r="D490" s="590"/>
      <c r="E490" s="592"/>
      <c r="F490" s="714"/>
      <c r="G490" s="719"/>
      <c r="H490" s="716"/>
      <c r="I490" s="717"/>
      <c r="J490" s="713"/>
      <c r="K490" s="713"/>
      <c r="L490" s="590"/>
      <c r="M490" s="590"/>
      <c r="N490" s="716"/>
      <c r="O490" s="718"/>
      <c r="P490" s="590"/>
      <c r="Q490" s="590"/>
      <c r="R490" s="590"/>
      <c r="S490" s="590"/>
      <c r="T490" s="716"/>
      <c r="U490" s="717"/>
    </row>
    <row r="491" spans="1:21" ht="15.75" customHeight="1">
      <c r="A491" s="590"/>
      <c r="B491" s="590"/>
      <c r="C491" s="591"/>
      <c r="D491" s="590"/>
      <c r="E491" s="592"/>
      <c r="F491" s="714"/>
      <c r="G491" s="719"/>
      <c r="H491" s="716"/>
      <c r="I491" s="717"/>
      <c r="J491" s="713"/>
      <c r="K491" s="713"/>
      <c r="L491" s="590"/>
      <c r="M491" s="590"/>
      <c r="N491" s="716"/>
      <c r="O491" s="718"/>
      <c r="P491" s="590"/>
      <c r="Q491" s="590"/>
      <c r="R491" s="590"/>
      <c r="S491" s="590"/>
      <c r="T491" s="716"/>
      <c r="U491" s="717"/>
    </row>
    <row r="492" spans="1:21" ht="15.75" customHeight="1">
      <c r="A492" s="590"/>
      <c r="B492" s="590"/>
      <c r="C492" s="591"/>
      <c r="D492" s="590"/>
      <c r="E492" s="592"/>
      <c r="F492" s="714"/>
      <c r="G492" s="719"/>
      <c r="H492" s="716"/>
      <c r="I492" s="717"/>
      <c r="J492" s="713"/>
      <c r="K492" s="713"/>
      <c r="L492" s="590"/>
      <c r="M492" s="590"/>
      <c r="N492" s="716"/>
      <c r="O492" s="718"/>
      <c r="P492" s="590"/>
      <c r="Q492" s="590"/>
      <c r="R492" s="590"/>
      <c r="S492" s="590"/>
      <c r="T492" s="716"/>
      <c r="U492" s="717"/>
    </row>
    <row r="493" spans="1:21" ht="15.75" customHeight="1">
      <c r="A493" s="590"/>
      <c r="B493" s="590"/>
      <c r="C493" s="591"/>
      <c r="D493" s="590"/>
      <c r="E493" s="592"/>
      <c r="F493" s="714"/>
      <c r="G493" s="719"/>
      <c r="H493" s="716"/>
      <c r="I493" s="717"/>
      <c r="J493" s="713"/>
      <c r="K493" s="713"/>
      <c r="L493" s="590"/>
      <c r="M493" s="590"/>
      <c r="N493" s="716"/>
      <c r="O493" s="718"/>
      <c r="P493" s="590"/>
      <c r="Q493" s="590"/>
      <c r="R493" s="590"/>
      <c r="S493" s="590"/>
      <c r="T493" s="716"/>
      <c r="U493" s="717"/>
    </row>
    <row r="494" spans="1:21" ht="15.75" customHeight="1">
      <c r="A494" s="590"/>
      <c r="B494" s="590"/>
      <c r="C494" s="591"/>
      <c r="D494" s="590"/>
      <c r="E494" s="592"/>
      <c r="F494" s="714"/>
      <c r="G494" s="719"/>
      <c r="H494" s="716"/>
      <c r="I494" s="717"/>
      <c r="J494" s="713"/>
      <c r="K494" s="713"/>
      <c r="L494" s="590"/>
      <c r="M494" s="590"/>
      <c r="N494" s="716"/>
      <c r="O494" s="718"/>
      <c r="P494" s="590"/>
      <c r="Q494" s="590"/>
      <c r="R494" s="590"/>
      <c r="S494" s="590"/>
      <c r="T494" s="716"/>
      <c r="U494" s="717"/>
    </row>
    <row r="495" spans="1:21" ht="15.75" customHeight="1">
      <c r="A495" s="590"/>
      <c r="B495" s="590"/>
      <c r="C495" s="591"/>
      <c r="D495" s="590"/>
      <c r="E495" s="592"/>
      <c r="F495" s="714"/>
      <c r="G495" s="719"/>
      <c r="H495" s="716"/>
      <c r="I495" s="717"/>
      <c r="J495" s="713"/>
      <c r="K495" s="713"/>
      <c r="L495" s="590"/>
      <c r="M495" s="590"/>
      <c r="N495" s="716"/>
      <c r="O495" s="718"/>
      <c r="P495" s="590"/>
      <c r="Q495" s="590"/>
      <c r="R495" s="590"/>
      <c r="S495" s="590"/>
      <c r="T495" s="716"/>
      <c r="U495" s="717"/>
    </row>
    <row r="496" spans="1:21" ht="15.75" customHeight="1">
      <c r="A496" s="590"/>
      <c r="B496" s="590"/>
      <c r="C496" s="591"/>
      <c r="D496" s="590"/>
      <c r="E496" s="592"/>
      <c r="F496" s="714"/>
      <c r="G496" s="719"/>
      <c r="H496" s="716"/>
      <c r="I496" s="717"/>
      <c r="J496" s="713"/>
      <c r="K496" s="713"/>
      <c r="L496" s="590"/>
      <c r="M496" s="590"/>
      <c r="N496" s="716"/>
      <c r="O496" s="718"/>
      <c r="P496" s="590"/>
      <c r="Q496" s="590"/>
      <c r="R496" s="590"/>
      <c r="S496" s="590"/>
      <c r="T496" s="716"/>
      <c r="U496" s="717"/>
    </row>
    <row r="497" spans="1:21" ht="15.75" customHeight="1">
      <c r="A497" s="590"/>
      <c r="B497" s="590"/>
      <c r="C497" s="591"/>
      <c r="D497" s="590"/>
      <c r="E497" s="592"/>
      <c r="F497" s="714"/>
      <c r="G497" s="719"/>
      <c r="H497" s="716"/>
      <c r="I497" s="717"/>
      <c r="J497" s="713"/>
      <c r="K497" s="713"/>
      <c r="L497" s="590"/>
      <c r="M497" s="590"/>
      <c r="N497" s="716"/>
      <c r="O497" s="718"/>
      <c r="P497" s="590"/>
      <c r="Q497" s="590"/>
      <c r="R497" s="590"/>
      <c r="S497" s="590"/>
      <c r="T497" s="716"/>
      <c r="U497" s="717"/>
    </row>
    <row r="498" spans="1:21" ht="15.75" customHeight="1">
      <c r="A498" s="590"/>
      <c r="B498" s="590"/>
      <c r="C498" s="591"/>
      <c r="D498" s="590"/>
      <c r="E498" s="592"/>
      <c r="F498" s="714"/>
      <c r="G498" s="719"/>
      <c r="H498" s="716"/>
      <c r="I498" s="717"/>
      <c r="J498" s="713"/>
      <c r="K498" s="713"/>
      <c r="L498" s="590"/>
      <c r="M498" s="590"/>
      <c r="N498" s="716"/>
      <c r="O498" s="718"/>
      <c r="P498" s="590"/>
      <c r="Q498" s="590"/>
      <c r="R498" s="590"/>
      <c r="S498" s="590"/>
      <c r="T498" s="716"/>
      <c r="U498" s="717"/>
    </row>
    <row r="499" spans="1:21" ht="15.75" customHeight="1">
      <c r="A499" s="590"/>
      <c r="B499" s="590"/>
      <c r="C499" s="591"/>
      <c r="D499" s="590"/>
      <c r="E499" s="592"/>
      <c r="F499" s="714"/>
      <c r="G499" s="719"/>
      <c r="H499" s="716"/>
      <c r="I499" s="717"/>
      <c r="J499" s="713"/>
      <c r="K499" s="713"/>
      <c r="L499" s="590"/>
      <c r="M499" s="590"/>
      <c r="N499" s="716"/>
      <c r="O499" s="718"/>
      <c r="P499" s="590"/>
      <c r="Q499" s="590"/>
      <c r="R499" s="590"/>
      <c r="S499" s="590"/>
      <c r="T499" s="716"/>
      <c r="U499" s="717"/>
    </row>
    <row r="500" spans="1:21" ht="15.75" customHeight="1">
      <c r="A500" s="590"/>
      <c r="B500" s="590"/>
      <c r="C500" s="591"/>
      <c r="D500" s="590"/>
      <c r="E500" s="592"/>
      <c r="F500" s="714"/>
      <c r="G500" s="719"/>
      <c r="H500" s="716"/>
      <c r="I500" s="717"/>
      <c r="J500" s="713"/>
      <c r="K500" s="713"/>
      <c r="L500" s="590"/>
      <c r="M500" s="590"/>
      <c r="N500" s="716"/>
      <c r="O500" s="718"/>
      <c r="P500" s="590"/>
      <c r="Q500" s="590"/>
      <c r="R500" s="590"/>
      <c r="S500" s="590"/>
      <c r="T500" s="716"/>
      <c r="U500" s="717"/>
    </row>
    <row r="501" spans="1:21" ht="15.75" customHeight="1">
      <c r="A501" s="590"/>
      <c r="B501" s="590"/>
      <c r="C501" s="591"/>
      <c r="D501" s="590"/>
      <c r="E501" s="592"/>
      <c r="F501" s="714"/>
      <c r="G501" s="719"/>
      <c r="H501" s="716"/>
      <c r="I501" s="717"/>
      <c r="J501" s="713"/>
      <c r="K501" s="713"/>
      <c r="L501" s="590"/>
      <c r="M501" s="590"/>
      <c r="N501" s="716"/>
      <c r="O501" s="718"/>
      <c r="P501" s="590"/>
      <c r="Q501" s="590"/>
      <c r="R501" s="590"/>
      <c r="S501" s="590"/>
      <c r="T501" s="716"/>
      <c r="U501" s="717"/>
    </row>
    <row r="502" spans="1:21" ht="15.75" customHeight="1">
      <c r="A502" s="590"/>
      <c r="B502" s="590"/>
      <c r="C502" s="591"/>
      <c r="D502" s="590"/>
      <c r="E502" s="592"/>
      <c r="F502" s="714"/>
      <c r="G502" s="719"/>
      <c r="H502" s="716"/>
      <c r="I502" s="717"/>
      <c r="J502" s="713"/>
      <c r="K502" s="713"/>
      <c r="L502" s="590"/>
      <c r="M502" s="590"/>
      <c r="N502" s="716"/>
      <c r="O502" s="718"/>
      <c r="P502" s="590"/>
      <c r="Q502" s="590"/>
      <c r="R502" s="590"/>
      <c r="S502" s="590"/>
      <c r="T502" s="716"/>
      <c r="U502" s="717"/>
    </row>
    <row r="503" spans="1:21" ht="15.75" customHeight="1">
      <c r="A503" s="590"/>
      <c r="B503" s="590"/>
      <c r="C503" s="591"/>
      <c r="D503" s="590"/>
      <c r="E503" s="592"/>
      <c r="F503" s="714"/>
      <c r="G503" s="719"/>
      <c r="H503" s="716"/>
      <c r="I503" s="717"/>
      <c r="J503" s="713"/>
      <c r="K503" s="713"/>
      <c r="L503" s="590"/>
      <c r="M503" s="590"/>
      <c r="N503" s="716"/>
      <c r="O503" s="718"/>
      <c r="P503" s="590"/>
      <c r="Q503" s="590"/>
      <c r="R503" s="590"/>
      <c r="S503" s="590"/>
      <c r="T503" s="716"/>
      <c r="U503" s="717"/>
    </row>
    <row r="504" spans="1:21" ht="15.75" customHeight="1">
      <c r="A504" s="590"/>
      <c r="B504" s="590"/>
      <c r="C504" s="591"/>
      <c r="D504" s="590"/>
      <c r="E504" s="592"/>
      <c r="F504" s="714"/>
      <c r="G504" s="719"/>
      <c r="H504" s="716"/>
      <c r="I504" s="717"/>
      <c r="J504" s="713"/>
      <c r="K504" s="713"/>
      <c r="L504" s="590"/>
      <c r="M504" s="590"/>
      <c r="N504" s="716"/>
      <c r="O504" s="718"/>
      <c r="P504" s="590"/>
      <c r="Q504" s="590"/>
      <c r="R504" s="590"/>
      <c r="S504" s="590"/>
      <c r="T504" s="716"/>
      <c r="U504" s="717"/>
    </row>
    <row r="505" spans="1:21" ht="15.75" customHeight="1">
      <c r="A505" s="590"/>
      <c r="B505" s="590"/>
      <c r="C505" s="591"/>
      <c r="D505" s="590"/>
      <c r="E505" s="592"/>
      <c r="F505" s="714"/>
      <c r="G505" s="719"/>
      <c r="H505" s="716"/>
      <c r="I505" s="717"/>
      <c r="J505" s="713"/>
      <c r="K505" s="713"/>
      <c r="L505" s="590"/>
      <c r="M505" s="590"/>
      <c r="N505" s="716"/>
      <c r="O505" s="718"/>
      <c r="P505" s="590"/>
      <c r="Q505" s="590"/>
      <c r="R505" s="590"/>
      <c r="S505" s="590"/>
      <c r="T505" s="716"/>
      <c r="U505" s="717"/>
    </row>
    <row r="506" spans="1:21" ht="15.75" customHeight="1">
      <c r="A506" s="590"/>
      <c r="B506" s="590"/>
      <c r="C506" s="591"/>
      <c r="D506" s="590"/>
      <c r="E506" s="592"/>
      <c r="F506" s="714"/>
      <c r="G506" s="719"/>
      <c r="H506" s="716"/>
      <c r="I506" s="717"/>
      <c r="J506" s="713"/>
      <c r="K506" s="713"/>
      <c r="L506" s="590"/>
      <c r="M506" s="590"/>
      <c r="N506" s="716"/>
      <c r="O506" s="718"/>
      <c r="P506" s="590"/>
      <c r="Q506" s="590"/>
      <c r="R506" s="590"/>
      <c r="S506" s="590"/>
      <c r="T506" s="716"/>
      <c r="U506" s="717"/>
    </row>
    <row r="507" spans="1:21" ht="15.75" customHeight="1">
      <c r="A507" s="590"/>
      <c r="B507" s="590"/>
      <c r="C507" s="591"/>
      <c r="D507" s="590"/>
      <c r="E507" s="592"/>
      <c r="F507" s="714"/>
      <c r="G507" s="719"/>
      <c r="H507" s="716"/>
      <c r="I507" s="717"/>
      <c r="J507" s="713"/>
      <c r="K507" s="713"/>
      <c r="L507" s="590"/>
      <c r="M507" s="590"/>
      <c r="N507" s="716"/>
      <c r="O507" s="718"/>
      <c r="P507" s="590"/>
      <c r="Q507" s="590"/>
      <c r="R507" s="590"/>
      <c r="S507" s="590"/>
      <c r="T507" s="716"/>
      <c r="U507" s="717"/>
    </row>
    <row r="508" spans="1:21" ht="15.75" customHeight="1">
      <c r="A508" s="590"/>
      <c r="B508" s="590"/>
      <c r="C508" s="591"/>
      <c r="D508" s="590"/>
      <c r="E508" s="592"/>
      <c r="F508" s="714"/>
      <c r="G508" s="719"/>
      <c r="H508" s="716"/>
      <c r="I508" s="717"/>
      <c r="J508" s="713"/>
      <c r="K508" s="713"/>
      <c r="L508" s="590"/>
      <c r="M508" s="590"/>
      <c r="N508" s="716"/>
      <c r="O508" s="718"/>
      <c r="P508" s="590"/>
      <c r="Q508" s="590"/>
      <c r="R508" s="590"/>
      <c r="S508" s="590"/>
      <c r="T508" s="716"/>
      <c r="U508" s="717"/>
    </row>
    <row r="509" spans="1:21" ht="15.75" customHeight="1">
      <c r="A509" s="590"/>
      <c r="B509" s="590"/>
      <c r="C509" s="591"/>
      <c r="D509" s="590"/>
      <c r="E509" s="592"/>
      <c r="F509" s="714"/>
      <c r="G509" s="719"/>
      <c r="H509" s="716"/>
      <c r="I509" s="717"/>
      <c r="J509" s="713"/>
      <c r="K509" s="713"/>
      <c r="L509" s="590"/>
      <c r="M509" s="590"/>
      <c r="N509" s="716"/>
      <c r="O509" s="718"/>
      <c r="P509" s="590"/>
      <c r="Q509" s="590"/>
      <c r="R509" s="590"/>
      <c r="S509" s="590"/>
      <c r="T509" s="716"/>
      <c r="U509" s="717"/>
    </row>
    <row r="510" spans="1:21" ht="15.75" customHeight="1">
      <c r="A510" s="590"/>
      <c r="B510" s="590"/>
      <c r="C510" s="591"/>
      <c r="D510" s="590"/>
      <c r="E510" s="592"/>
      <c r="F510" s="714"/>
      <c r="G510" s="719"/>
      <c r="H510" s="716"/>
      <c r="I510" s="717"/>
      <c r="J510" s="713"/>
      <c r="K510" s="713"/>
      <c r="L510" s="590"/>
      <c r="M510" s="590"/>
      <c r="N510" s="716"/>
      <c r="O510" s="718"/>
      <c r="P510" s="590"/>
      <c r="Q510" s="590"/>
      <c r="R510" s="590"/>
      <c r="S510" s="590"/>
      <c r="T510" s="716"/>
      <c r="U510" s="717"/>
    </row>
    <row r="511" spans="1:21" ht="15.75" customHeight="1">
      <c r="A511" s="590"/>
      <c r="B511" s="590"/>
      <c r="C511" s="591"/>
      <c r="D511" s="590"/>
      <c r="E511" s="592"/>
      <c r="F511" s="714"/>
      <c r="G511" s="719"/>
      <c r="H511" s="716"/>
      <c r="I511" s="717"/>
      <c r="J511" s="713"/>
      <c r="K511" s="713"/>
      <c r="L511" s="590"/>
      <c r="M511" s="590"/>
      <c r="N511" s="716"/>
      <c r="O511" s="718"/>
      <c r="P511" s="590"/>
      <c r="Q511" s="590"/>
      <c r="R511" s="590"/>
      <c r="S511" s="590"/>
      <c r="T511" s="716"/>
      <c r="U511" s="717"/>
    </row>
    <row r="512" spans="1:21" ht="15.75" customHeight="1">
      <c r="A512" s="590"/>
      <c r="B512" s="590"/>
      <c r="C512" s="591"/>
      <c r="D512" s="590"/>
      <c r="E512" s="592"/>
      <c r="F512" s="714"/>
      <c r="G512" s="719"/>
      <c r="H512" s="716"/>
      <c r="I512" s="717"/>
      <c r="J512" s="713"/>
      <c r="K512" s="713"/>
      <c r="L512" s="590"/>
      <c r="M512" s="590"/>
      <c r="N512" s="716"/>
      <c r="O512" s="718"/>
      <c r="P512" s="590"/>
      <c r="Q512" s="590"/>
      <c r="R512" s="590"/>
      <c r="S512" s="590"/>
      <c r="T512" s="716"/>
      <c r="U512" s="717"/>
    </row>
    <row r="513" spans="1:21" ht="15.75" customHeight="1">
      <c r="A513" s="590"/>
      <c r="B513" s="590"/>
      <c r="C513" s="591"/>
      <c r="D513" s="590"/>
      <c r="E513" s="592"/>
      <c r="F513" s="714"/>
      <c r="G513" s="719"/>
      <c r="H513" s="716"/>
      <c r="I513" s="717"/>
      <c r="J513" s="713"/>
      <c r="K513" s="713"/>
      <c r="L513" s="590"/>
      <c r="M513" s="590"/>
      <c r="N513" s="716"/>
      <c r="O513" s="718"/>
      <c r="P513" s="590"/>
      <c r="Q513" s="590"/>
      <c r="R513" s="590"/>
      <c r="S513" s="590"/>
      <c r="T513" s="716"/>
      <c r="U513" s="717"/>
    </row>
    <row r="514" spans="1:21" ht="15.75" customHeight="1">
      <c r="A514" s="590"/>
      <c r="B514" s="590"/>
      <c r="C514" s="591"/>
      <c r="D514" s="590"/>
      <c r="E514" s="592"/>
      <c r="F514" s="714"/>
      <c r="G514" s="719"/>
      <c r="H514" s="716"/>
      <c r="I514" s="717"/>
      <c r="J514" s="713"/>
      <c r="K514" s="713"/>
      <c r="L514" s="590"/>
      <c r="M514" s="590"/>
      <c r="N514" s="716"/>
      <c r="O514" s="718"/>
      <c r="P514" s="590"/>
      <c r="Q514" s="590"/>
      <c r="R514" s="590"/>
      <c r="S514" s="590"/>
      <c r="T514" s="716"/>
      <c r="U514" s="717"/>
    </row>
    <row r="515" spans="1:21" ht="15.75" customHeight="1">
      <c r="A515" s="590"/>
      <c r="B515" s="590"/>
      <c r="C515" s="591"/>
      <c r="D515" s="590"/>
      <c r="E515" s="592"/>
      <c r="F515" s="714"/>
      <c r="G515" s="719"/>
      <c r="H515" s="716"/>
      <c r="I515" s="717"/>
      <c r="J515" s="713"/>
      <c r="K515" s="713"/>
      <c r="L515" s="590"/>
      <c r="M515" s="590"/>
      <c r="N515" s="716"/>
      <c r="O515" s="718"/>
      <c r="P515" s="590"/>
      <c r="Q515" s="590"/>
      <c r="R515" s="590"/>
      <c r="S515" s="590"/>
      <c r="T515" s="716"/>
      <c r="U515" s="717"/>
    </row>
    <row r="516" spans="1:21" ht="15.75" customHeight="1">
      <c r="A516" s="590"/>
      <c r="B516" s="590"/>
      <c r="C516" s="591"/>
      <c r="D516" s="590"/>
      <c r="E516" s="592"/>
      <c r="F516" s="714"/>
      <c r="G516" s="719"/>
      <c r="H516" s="716"/>
      <c r="I516" s="717"/>
      <c r="J516" s="713"/>
      <c r="K516" s="713"/>
      <c r="L516" s="590"/>
      <c r="M516" s="590"/>
      <c r="N516" s="716"/>
      <c r="O516" s="718"/>
      <c r="P516" s="590"/>
      <c r="Q516" s="590"/>
      <c r="R516" s="590"/>
      <c r="S516" s="590"/>
      <c r="T516" s="716"/>
      <c r="U516" s="717"/>
    </row>
    <row r="517" spans="1:21" ht="15.75" customHeight="1">
      <c r="A517" s="590"/>
      <c r="B517" s="590"/>
      <c r="C517" s="591"/>
      <c r="D517" s="590"/>
      <c r="E517" s="592"/>
      <c r="F517" s="714"/>
      <c r="G517" s="719"/>
      <c r="H517" s="716"/>
      <c r="I517" s="717"/>
      <c r="J517" s="713"/>
      <c r="K517" s="713"/>
      <c r="L517" s="590"/>
      <c r="M517" s="590"/>
      <c r="N517" s="716"/>
      <c r="O517" s="718"/>
      <c r="P517" s="590"/>
      <c r="Q517" s="590"/>
      <c r="R517" s="590"/>
      <c r="S517" s="590"/>
      <c r="T517" s="716"/>
      <c r="U517" s="717"/>
    </row>
    <row r="518" spans="1:21" ht="15.75" customHeight="1">
      <c r="A518" s="590"/>
      <c r="B518" s="590"/>
      <c r="C518" s="591"/>
      <c r="D518" s="590"/>
      <c r="E518" s="592"/>
      <c r="F518" s="714"/>
      <c r="G518" s="719"/>
      <c r="H518" s="716"/>
      <c r="I518" s="717"/>
      <c r="J518" s="713"/>
      <c r="K518" s="713"/>
      <c r="L518" s="590"/>
      <c r="M518" s="590"/>
      <c r="N518" s="716"/>
      <c r="O518" s="718"/>
      <c r="P518" s="590"/>
      <c r="Q518" s="590"/>
      <c r="R518" s="590"/>
      <c r="S518" s="590"/>
      <c r="T518" s="716"/>
      <c r="U518" s="717"/>
    </row>
    <row r="519" spans="1:21" ht="15.75" customHeight="1">
      <c r="A519" s="590"/>
      <c r="B519" s="590"/>
      <c r="C519" s="591"/>
      <c r="D519" s="590"/>
      <c r="E519" s="592"/>
      <c r="F519" s="714"/>
      <c r="G519" s="719"/>
      <c r="H519" s="716"/>
      <c r="I519" s="717"/>
      <c r="J519" s="713"/>
      <c r="K519" s="713"/>
      <c r="L519" s="590"/>
      <c r="M519" s="590"/>
      <c r="N519" s="716"/>
      <c r="O519" s="718"/>
      <c r="P519" s="590"/>
      <c r="Q519" s="590"/>
      <c r="R519" s="590"/>
      <c r="S519" s="590"/>
      <c r="T519" s="716"/>
      <c r="U519" s="717"/>
    </row>
    <row r="520" spans="1:21" ht="15.75" customHeight="1">
      <c r="A520" s="590"/>
      <c r="B520" s="590"/>
      <c r="C520" s="591"/>
      <c r="D520" s="590"/>
      <c r="E520" s="592"/>
      <c r="F520" s="714"/>
      <c r="G520" s="719"/>
      <c r="H520" s="716"/>
      <c r="I520" s="717"/>
      <c r="J520" s="713"/>
      <c r="K520" s="713"/>
      <c r="L520" s="590"/>
      <c r="M520" s="590"/>
      <c r="N520" s="716"/>
      <c r="O520" s="718"/>
      <c r="P520" s="590"/>
      <c r="Q520" s="590"/>
      <c r="R520" s="590"/>
      <c r="S520" s="590"/>
      <c r="T520" s="716"/>
      <c r="U520" s="717"/>
    </row>
    <row r="521" spans="1:21" ht="15.75" customHeight="1">
      <c r="A521" s="590"/>
      <c r="B521" s="590"/>
      <c r="C521" s="591"/>
      <c r="D521" s="590"/>
      <c r="E521" s="592"/>
      <c r="F521" s="714"/>
      <c r="G521" s="719"/>
      <c r="H521" s="716"/>
      <c r="I521" s="717"/>
      <c r="J521" s="713"/>
      <c r="K521" s="713"/>
      <c r="L521" s="590"/>
      <c r="M521" s="590"/>
      <c r="N521" s="716"/>
      <c r="O521" s="718"/>
      <c r="P521" s="590"/>
      <c r="Q521" s="590"/>
      <c r="R521" s="590"/>
      <c r="S521" s="590"/>
      <c r="T521" s="716"/>
      <c r="U521" s="717"/>
    </row>
    <row r="522" spans="1:21" ht="15.75" customHeight="1">
      <c r="A522" s="590"/>
      <c r="B522" s="590"/>
      <c r="C522" s="591"/>
      <c r="D522" s="590"/>
      <c r="E522" s="592"/>
      <c r="F522" s="714"/>
      <c r="G522" s="719"/>
      <c r="H522" s="716"/>
      <c r="I522" s="717"/>
      <c r="J522" s="713"/>
      <c r="K522" s="713"/>
      <c r="L522" s="590"/>
      <c r="M522" s="590"/>
      <c r="N522" s="716"/>
      <c r="O522" s="718"/>
      <c r="P522" s="590"/>
      <c r="Q522" s="590"/>
      <c r="R522" s="590"/>
      <c r="S522" s="590"/>
      <c r="T522" s="716"/>
      <c r="U522" s="717"/>
    </row>
    <row r="523" spans="1:21" ht="15.75" customHeight="1">
      <c r="A523" s="590"/>
      <c r="B523" s="590"/>
      <c r="C523" s="591"/>
      <c r="D523" s="590"/>
      <c r="E523" s="592"/>
      <c r="F523" s="714"/>
      <c r="G523" s="719"/>
      <c r="H523" s="716"/>
      <c r="I523" s="717"/>
      <c r="J523" s="713"/>
      <c r="K523" s="713"/>
      <c r="L523" s="590"/>
      <c r="M523" s="590"/>
      <c r="N523" s="716"/>
      <c r="O523" s="718"/>
      <c r="P523" s="590"/>
      <c r="Q523" s="590"/>
      <c r="R523" s="590"/>
      <c r="S523" s="590"/>
      <c r="T523" s="716"/>
      <c r="U523" s="717"/>
    </row>
    <row r="524" spans="1:21" ht="15.75" customHeight="1">
      <c r="A524" s="590"/>
      <c r="B524" s="590"/>
      <c r="C524" s="591"/>
      <c r="D524" s="590"/>
      <c r="E524" s="592"/>
      <c r="F524" s="714"/>
      <c r="G524" s="719"/>
      <c r="H524" s="716"/>
      <c r="I524" s="717"/>
      <c r="J524" s="713"/>
      <c r="K524" s="713"/>
      <c r="L524" s="590"/>
      <c r="M524" s="590"/>
      <c r="N524" s="716"/>
      <c r="O524" s="718"/>
      <c r="P524" s="590"/>
      <c r="Q524" s="590"/>
      <c r="R524" s="590"/>
      <c r="S524" s="590"/>
      <c r="T524" s="716"/>
      <c r="U524" s="717"/>
    </row>
    <row r="525" spans="1:21" ht="15.75" customHeight="1">
      <c r="A525" s="590"/>
      <c r="B525" s="590"/>
      <c r="C525" s="591"/>
      <c r="D525" s="590"/>
      <c r="E525" s="592"/>
      <c r="F525" s="714"/>
      <c r="G525" s="719"/>
      <c r="H525" s="716"/>
      <c r="I525" s="717"/>
      <c r="J525" s="713"/>
      <c r="K525" s="713"/>
      <c r="L525" s="590"/>
      <c r="M525" s="590"/>
      <c r="N525" s="716"/>
      <c r="O525" s="718"/>
      <c r="P525" s="590"/>
      <c r="Q525" s="590"/>
      <c r="R525" s="590"/>
      <c r="S525" s="590"/>
      <c r="T525" s="716"/>
      <c r="U525" s="717"/>
    </row>
    <row r="526" spans="1:21" ht="15.75" customHeight="1">
      <c r="A526" s="590"/>
      <c r="B526" s="590"/>
      <c r="C526" s="591"/>
      <c r="D526" s="590"/>
      <c r="E526" s="592"/>
      <c r="F526" s="714"/>
      <c r="G526" s="719"/>
      <c r="H526" s="716"/>
      <c r="I526" s="717"/>
      <c r="J526" s="713"/>
      <c r="K526" s="713"/>
      <c r="L526" s="590"/>
      <c r="M526" s="590"/>
      <c r="N526" s="716"/>
      <c r="O526" s="718"/>
      <c r="P526" s="590"/>
      <c r="Q526" s="590"/>
      <c r="R526" s="590"/>
      <c r="S526" s="590"/>
      <c r="T526" s="716"/>
      <c r="U526" s="717"/>
    </row>
    <row r="527" spans="1:21" ht="15.75" customHeight="1">
      <c r="A527" s="590"/>
      <c r="B527" s="590"/>
      <c r="C527" s="591"/>
      <c r="D527" s="590"/>
      <c r="E527" s="592"/>
      <c r="F527" s="714"/>
      <c r="G527" s="719"/>
      <c r="H527" s="716"/>
      <c r="I527" s="717"/>
      <c r="J527" s="713"/>
      <c r="K527" s="713"/>
      <c r="L527" s="590"/>
      <c r="M527" s="590"/>
      <c r="N527" s="716"/>
      <c r="O527" s="718"/>
      <c r="P527" s="590"/>
      <c r="Q527" s="590"/>
      <c r="R527" s="590"/>
      <c r="S527" s="590"/>
      <c r="T527" s="716"/>
      <c r="U527" s="717"/>
    </row>
    <row r="528" spans="1:21" ht="15.75" customHeight="1">
      <c r="A528" s="590"/>
      <c r="B528" s="590"/>
      <c r="C528" s="591"/>
      <c r="D528" s="590"/>
      <c r="E528" s="592"/>
      <c r="F528" s="714"/>
      <c r="G528" s="719"/>
      <c r="H528" s="716"/>
      <c r="I528" s="717"/>
      <c r="J528" s="713"/>
      <c r="K528" s="713"/>
      <c r="L528" s="590"/>
      <c r="M528" s="590"/>
      <c r="N528" s="716"/>
      <c r="O528" s="718"/>
      <c r="P528" s="590"/>
      <c r="Q528" s="590"/>
      <c r="R528" s="590"/>
      <c r="S528" s="590"/>
      <c r="T528" s="716"/>
      <c r="U528" s="717"/>
    </row>
    <row r="529" spans="1:21" ht="15.75" customHeight="1">
      <c r="A529" s="590"/>
      <c r="B529" s="590"/>
      <c r="C529" s="591"/>
      <c r="D529" s="590"/>
      <c r="E529" s="592"/>
      <c r="F529" s="714"/>
      <c r="G529" s="719"/>
      <c r="H529" s="716"/>
      <c r="I529" s="717"/>
      <c r="J529" s="713"/>
      <c r="K529" s="713"/>
      <c r="L529" s="590"/>
      <c r="M529" s="590"/>
      <c r="N529" s="716"/>
      <c r="O529" s="718"/>
      <c r="P529" s="590"/>
      <c r="Q529" s="590"/>
      <c r="R529" s="590"/>
      <c r="S529" s="590"/>
      <c r="T529" s="716"/>
      <c r="U529" s="717"/>
    </row>
    <row r="530" spans="1:21" ht="15.75" customHeight="1">
      <c r="A530" s="590"/>
      <c r="B530" s="590"/>
      <c r="C530" s="591"/>
      <c r="D530" s="590"/>
      <c r="E530" s="592"/>
      <c r="F530" s="714"/>
      <c r="G530" s="719"/>
      <c r="H530" s="716"/>
      <c r="I530" s="717"/>
      <c r="J530" s="713"/>
      <c r="K530" s="713"/>
      <c r="L530" s="590"/>
      <c r="M530" s="590"/>
      <c r="N530" s="716"/>
      <c r="O530" s="718"/>
      <c r="P530" s="590"/>
      <c r="Q530" s="590"/>
      <c r="R530" s="590"/>
      <c r="S530" s="590"/>
      <c r="T530" s="716"/>
      <c r="U530" s="717"/>
    </row>
    <row r="531" spans="1:21" ht="15.75" customHeight="1">
      <c r="A531" s="590"/>
      <c r="B531" s="590"/>
      <c r="C531" s="591"/>
      <c r="D531" s="590"/>
      <c r="E531" s="592"/>
      <c r="F531" s="714"/>
      <c r="G531" s="719"/>
      <c r="H531" s="716"/>
      <c r="I531" s="717"/>
      <c r="J531" s="713"/>
      <c r="K531" s="713"/>
      <c r="L531" s="590"/>
      <c r="M531" s="590"/>
      <c r="N531" s="716"/>
      <c r="O531" s="718"/>
      <c r="P531" s="590"/>
      <c r="Q531" s="590"/>
      <c r="R531" s="590"/>
      <c r="S531" s="590"/>
      <c r="T531" s="716"/>
      <c r="U531" s="717"/>
    </row>
    <row r="532" spans="1:21" ht="15.75" customHeight="1">
      <c r="A532" s="590"/>
      <c r="B532" s="590"/>
      <c r="C532" s="591"/>
      <c r="D532" s="590"/>
      <c r="E532" s="592"/>
      <c r="F532" s="714"/>
      <c r="G532" s="719"/>
      <c r="H532" s="716"/>
      <c r="I532" s="717"/>
      <c r="J532" s="713"/>
      <c r="K532" s="713"/>
      <c r="L532" s="590"/>
      <c r="M532" s="590"/>
      <c r="N532" s="716"/>
      <c r="O532" s="718"/>
      <c r="P532" s="590"/>
      <c r="Q532" s="590"/>
      <c r="R532" s="590"/>
      <c r="S532" s="590"/>
      <c r="T532" s="716"/>
      <c r="U532" s="717"/>
    </row>
    <row r="533" spans="1:21" ht="15.75" customHeight="1">
      <c r="A533" s="590"/>
      <c r="B533" s="590"/>
      <c r="C533" s="591"/>
      <c r="D533" s="590"/>
      <c r="E533" s="592"/>
      <c r="F533" s="714"/>
      <c r="G533" s="719"/>
      <c r="H533" s="716"/>
      <c r="I533" s="717"/>
      <c r="J533" s="713"/>
      <c r="K533" s="713"/>
      <c r="L533" s="590"/>
      <c r="M533" s="590"/>
      <c r="N533" s="716"/>
      <c r="O533" s="718"/>
      <c r="P533" s="590"/>
      <c r="Q533" s="590"/>
      <c r="R533" s="590"/>
      <c r="S533" s="590"/>
      <c r="T533" s="716"/>
      <c r="U533" s="717"/>
    </row>
    <row r="534" spans="1:21" ht="15.75" customHeight="1">
      <c r="A534" s="590"/>
      <c r="B534" s="590"/>
      <c r="C534" s="591"/>
      <c r="D534" s="590"/>
      <c r="E534" s="592"/>
      <c r="F534" s="714"/>
      <c r="G534" s="719"/>
      <c r="H534" s="716"/>
      <c r="I534" s="717"/>
      <c r="J534" s="713"/>
      <c r="K534" s="713"/>
      <c r="L534" s="590"/>
      <c r="M534" s="590"/>
      <c r="N534" s="716"/>
      <c r="O534" s="718"/>
      <c r="P534" s="590"/>
      <c r="Q534" s="590"/>
      <c r="R534" s="590"/>
      <c r="S534" s="590"/>
      <c r="T534" s="716"/>
      <c r="U534" s="717"/>
    </row>
    <row r="535" spans="1:21" ht="15.75" customHeight="1">
      <c r="A535" s="590"/>
      <c r="B535" s="590"/>
      <c r="C535" s="591"/>
      <c r="D535" s="590"/>
      <c r="E535" s="592"/>
      <c r="F535" s="714"/>
      <c r="G535" s="719"/>
      <c r="H535" s="716"/>
      <c r="I535" s="717"/>
      <c r="J535" s="713"/>
      <c r="K535" s="713"/>
      <c r="L535" s="590"/>
      <c r="M535" s="590"/>
      <c r="N535" s="716"/>
      <c r="O535" s="718"/>
      <c r="P535" s="590"/>
      <c r="Q535" s="590"/>
      <c r="R535" s="590"/>
      <c r="S535" s="590"/>
      <c r="T535" s="716"/>
      <c r="U535" s="717"/>
    </row>
    <row r="536" spans="1:21" ht="15.75" customHeight="1">
      <c r="A536" s="590"/>
      <c r="B536" s="590"/>
      <c r="C536" s="591"/>
      <c r="D536" s="590"/>
      <c r="E536" s="592"/>
      <c r="F536" s="714"/>
      <c r="G536" s="719"/>
      <c r="H536" s="716"/>
      <c r="I536" s="717"/>
      <c r="J536" s="713"/>
      <c r="K536" s="713"/>
      <c r="L536" s="590"/>
      <c r="M536" s="590"/>
      <c r="N536" s="716"/>
      <c r="O536" s="718"/>
      <c r="P536" s="590"/>
      <c r="Q536" s="590"/>
      <c r="R536" s="590"/>
      <c r="S536" s="590"/>
      <c r="T536" s="716"/>
      <c r="U536" s="717"/>
    </row>
    <row r="537" spans="1:21" ht="15.75" customHeight="1">
      <c r="A537" s="590"/>
      <c r="B537" s="590"/>
      <c r="C537" s="591"/>
      <c r="D537" s="590"/>
      <c r="E537" s="592"/>
      <c r="F537" s="714"/>
      <c r="G537" s="719"/>
      <c r="H537" s="716"/>
      <c r="I537" s="717"/>
      <c r="J537" s="713"/>
      <c r="K537" s="713"/>
      <c r="L537" s="590"/>
      <c r="M537" s="590"/>
      <c r="N537" s="716"/>
      <c r="O537" s="718"/>
      <c r="P537" s="590"/>
      <c r="Q537" s="590"/>
      <c r="R537" s="590"/>
      <c r="S537" s="590"/>
      <c r="T537" s="716"/>
      <c r="U537" s="717"/>
    </row>
    <row r="538" spans="1:21" ht="15.75" customHeight="1">
      <c r="A538" s="590"/>
      <c r="B538" s="590"/>
      <c r="C538" s="591"/>
      <c r="D538" s="590"/>
      <c r="E538" s="592"/>
      <c r="F538" s="714"/>
      <c r="G538" s="719"/>
      <c r="H538" s="716"/>
      <c r="I538" s="717"/>
      <c r="J538" s="713"/>
      <c r="K538" s="713"/>
      <c r="L538" s="590"/>
      <c r="M538" s="590"/>
      <c r="N538" s="716"/>
      <c r="O538" s="718"/>
      <c r="P538" s="590"/>
      <c r="Q538" s="590"/>
      <c r="R538" s="590"/>
      <c r="S538" s="590"/>
      <c r="T538" s="716"/>
      <c r="U538" s="717"/>
    </row>
    <row r="539" spans="1:21" ht="15.75" customHeight="1">
      <c r="A539" s="590"/>
      <c r="B539" s="590"/>
      <c r="C539" s="591"/>
      <c r="D539" s="590"/>
      <c r="E539" s="592"/>
      <c r="F539" s="714"/>
      <c r="G539" s="719"/>
      <c r="H539" s="716"/>
      <c r="I539" s="717"/>
      <c r="J539" s="713"/>
      <c r="K539" s="713"/>
      <c r="L539" s="590"/>
      <c r="M539" s="590"/>
      <c r="N539" s="716"/>
      <c r="O539" s="718"/>
      <c r="P539" s="590"/>
      <c r="Q539" s="590"/>
      <c r="R539" s="590"/>
      <c r="S539" s="590"/>
      <c r="T539" s="716"/>
      <c r="U539" s="717"/>
    </row>
    <row r="540" spans="1:21" ht="15.75" customHeight="1">
      <c r="A540" s="590"/>
      <c r="B540" s="590"/>
      <c r="C540" s="591"/>
      <c r="D540" s="590"/>
      <c r="E540" s="592"/>
      <c r="F540" s="714"/>
      <c r="G540" s="719"/>
      <c r="H540" s="716"/>
      <c r="I540" s="717"/>
      <c r="J540" s="713"/>
      <c r="K540" s="713"/>
      <c r="L540" s="590"/>
      <c r="M540" s="590"/>
      <c r="N540" s="716"/>
      <c r="O540" s="718"/>
      <c r="P540" s="590"/>
      <c r="Q540" s="590"/>
      <c r="R540" s="590"/>
      <c r="S540" s="590"/>
      <c r="T540" s="716"/>
      <c r="U540" s="717"/>
    </row>
    <row r="541" spans="1:21" ht="15.75" customHeight="1">
      <c r="A541" s="590"/>
      <c r="B541" s="590"/>
      <c r="C541" s="591"/>
      <c r="D541" s="590"/>
      <c r="E541" s="592"/>
      <c r="F541" s="714"/>
      <c r="G541" s="719"/>
      <c r="H541" s="716"/>
      <c r="I541" s="717"/>
      <c r="J541" s="713"/>
      <c r="K541" s="713"/>
      <c r="L541" s="590"/>
      <c r="M541" s="590"/>
      <c r="N541" s="716"/>
      <c r="O541" s="718"/>
      <c r="P541" s="590"/>
      <c r="Q541" s="590"/>
      <c r="R541" s="590"/>
      <c r="S541" s="590"/>
      <c r="T541" s="716"/>
      <c r="U541" s="717"/>
    </row>
    <row r="542" spans="1:21" ht="15.75" customHeight="1">
      <c r="A542" s="590"/>
      <c r="B542" s="590"/>
      <c r="C542" s="591"/>
      <c r="D542" s="590"/>
      <c r="E542" s="592"/>
      <c r="F542" s="714"/>
      <c r="G542" s="719"/>
      <c r="H542" s="716"/>
      <c r="I542" s="717"/>
      <c r="J542" s="713"/>
      <c r="K542" s="713"/>
      <c r="L542" s="590"/>
      <c r="M542" s="590"/>
      <c r="N542" s="716"/>
      <c r="O542" s="718"/>
      <c r="P542" s="590"/>
      <c r="Q542" s="590"/>
      <c r="R542" s="590"/>
      <c r="S542" s="590"/>
      <c r="T542" s="716"/>
      <c r="U542" s="717"/>
    </row>
    <row r="543" spans="1:21" ht="15.75" customHeight="1">
      <c r="A543" s="590"/>
      <c r="B543" s="590"/>
      <c r="C543" s="591"/>
      <c r="D543" s="590"/>
      <c r="E543" s="592"/>
      <c r="F543" s="714"/>
      <c r="G543" s="719"/>
      <c r="H543" s="716"/>
      <c r="I543" s="717"/>
      <c r="J543" s="713"/>
      <c r="K543" s="713"/>
      <c r="L543" s="590"/>
      <c r="M543" s="590"/>
      <c r="N543" s="716"/>
      <c r="O543" s="718"/>
      <c r="P543" s="590"/>
      <c r="Q543" s="590"/>
      <c r="R543" s="590"/>
      <c r="S543" s="590"/>
      <c r="T543" s="716"/>
      <c r="U543" s="717"/>
    </row>
    <row r="544" spans="1:21" ht="15.75" customHeight="1">
      <c r="A544" s="590"/>
      <c r="B544" s="590"/>
      <c r="C544" s="591"/>
      <c r="D544" s="590"/>
      <c r="E544" s="592"/>
      <c r="F544" s="714"/>
      <c r="G544" s="719"/>
      <c r="H544" s="716"/>
      <c r="I544" s="717"/>
      <c r="J544" s="713"/>
      <c r="K544" s="713"/>
      <c r="L544" s="590"/>
      <c r="M544" s="590"/>
      <c r="N544" s="716"/>
      <c r="O544" s="718"/>
      <c r="P544" s="590"/>
      <c r="Q544" s="590"/>
      <c r="R544" s="590"/>
      <c r="S544" s="590"/>
      <c r="T544" s="716"/>
      <c r="U544" s="717"/>
    </row>
    <row r="545" spans="1:21" ht="15.75" customHeight="1">
      <c r="A545" s="590"/>
      <c r="B545" s="590"/>
      <c r="C545" s="591"/>
      <c r="D545" s="590"/>
      <c r="E545" s="592"/>
      <c r="F545" s="714"/>
      <c r="G545" s="719"/>
      <c r="H545" s="716"/>
      <c r="I545" s="717"/>
      <c r="J545" s="713"/>
      <c r="K545" s="713"/>
      <c r="L545" s="590"/>
      <c r="M545" s="590"/>
      <c r="N545" s="716"/>
      <c r="O545" s="718"/>
      <c r="P545" s="590"/>
      <c r="Q545" s="590"/>
      <c r="R545" s="590"/>
      <c r="S545" s="590"/>
      <c r="T545" s="716"/>
      <c r="U545" s="717"/>
    </row>
    <row r="546" spans="1:21" ht="15.75" customHeight="1">
      <c r="A546" s="590"/>
      <c r="B546" s="590"/>
      <c r="C546" s="591"/>
      <c r="D546" s="590"/>
      <c r="E546" s="592"/>
      <c r="F546" s="714"/>
      <c r="G546" s="719"/>
      <c r="H546" s="716"/>
      <c r="I546" s="717"/>
      <c r="J546" s="713"/>
      <c r="K546" s="713"/>
      <c r="L546" s="590"/>
      <c r="M546" s="590"/>
      <c r="N546" s="716"/>
      <c r="O546" s="718"/>
      <c r="P546" s="590"/>
      <c r="Q546" s="590"/>
      <c r="R546" s="590"/>
      <c r="S546" s="590"/>
      <c r="T546" s="716"/>
      <c r="U546" s="717"/>
    </row>
    <row r="547" spans="1:21" ht="15.75" customHeight="1">
      <c r="A547" s="590"/>
      <c r="B547" s="590"/>
      <c r="C547" s="591"/>
      <c r="D547" s="590"/>
      <c r="E547" s="592"/>
      <c r="F547" s="714"/>
      <c r="G547" s="719"/>
      <c r="H547" s="716"/>
      <c r="I547" s="717"/>
      <c r="J547" s="713"/>
      <c r="K547" s="713"/>
      <c r="L547" s="590"/>
      <c r="M547" s="590"/>
      <c r="N547" s="716"/>
      <c r="O547" s="718"/>
      <c r="P547" s="590"/>
      <c r="Q547" s="590"/>
      <c r="R547" s="590"/>
      <c r="S547" s="590"/>
      <c r="T547" s="716"/>
      <c r="U547" s="717"/>
    </row>
    <row r="548" spans="1:21" ht="15.75" customHeight="1">
      <c r="A548" s="590"/>
      <c r="B548" s="590"/>
      <c r="C548" s="591"/>
      <c r="D548" s="590"/>
      <c r="E548" s="592"/>
      <c r="F548" s="714"/>
      <c r="G548" s="719"/>
      <c r="H548" s="716"/>
      <c r="I548" s="717"/>
      <c r="J548" s="713"/>
      <c r="K548" s="713"/>
      <c r="L548" s="590"/>
      <c r="M548" s="590"/>
      <c r="N548" s="716"/>
      <c r="O548" s="718"/>
      <c r="P548" s="590"/>
      <c r="Q548" s="590"/>
      <c r="R548" s="590"/>
      <c r="S548" s="590"/>
      <c r="T548" s="716"/>
      <c r="U548" s="717"/>
    </row>
    <row r="549" spans="1:21" ht="15.75" customHeight="1">
      <c r="A549" s="590"/>
      <c r="B549" s="590"/>
      <c r="C549" s="591"/>
      <c r="D549" s="590"/>
      <c r="E549" s="592"/>
      <c r="F549" s="714"/>
      <c r="G549" s="719"/>
      <c r="H549" s="716"/>
      <c r="I549" s="717"/>
      <c r="J549" s="713"/>
      <c r="K549" s="713"/>
      <c r="L549" s="590"/>
      <c r="M549" s="590"/>
      <c r="N549" s="716"/>
      <c r="O549" s="718"/>
      <c r="P549" s="590"/>
      <c r="Q549" s="590"/>
      <c r="R549" s="590"/>
      <c r="S549" s="590"/>
      <c r="T549" s="716"/>
      <c r="U549" s="717"/>
    </row>
    <row r="550" spans="1:21" ht="15.75" customHeight="1">
      <c r="A550" s="590"/>
      <c r="B550" s="590"/>
      <c r="C550" s="591"/>
      <c r="D550" s="590"/>
      <c r="E550" s="592"/>
      <c r="F550" s="714"/>
      <c r="G550" s="719"/>
      <c r="H550" s="716"/>
      <c r="I550" s="717"/>
      <c r="J550" s="713"/>
      <c r="K550" s="713"/>
      <c r="L550" s="590"/>
      <c r="M550" s="590"/>
      <c r="N550" s="716"/>
      <c r="O550" s="718"/>
      <c r="P550" s="590"/>
      <c r="Q550" s="590"/>
      <c r="R550" s="590"/>
      <c r="S550" s="590"/>
      <c r="T550" s="716"/>
      <c r="U550" s="717"/>
    </row>
    <row r="551" spans="1:21" ht="15.75" customHeight="1">
      <c r="A551" s="590"/>
      <c r="B551" s="590"/>
      <c r="C551" s="591"/>
      <c r="D551" s="590"/>
      <c r="E551" s="592"/>
      <c r="F551" s="714"/>
      <c r="G551" s="719"/>
      <c r="H551" s="716"/>
      <c r="I551" s="717"/>
      <c r="J551" s="713"/>
      <c r="K551" s="713"/>
      <c r="L551" s="590"/>
      <c r="M551" s="590"/>
      <c r="N551" s="716"/>
      <c r="O551" s="718"/>
      <c r="P551" s="590"/>
      <c r="Q551" s="590"/>
      <c r="R551" s="590"/>
      <c r="S551" s="590"/>
      <c r="T551" s="716"/>
      <c r="U551" s="717"/>
    </row>
    <row r="552" spans="1:21" ht="15.75" customHeight="1">
      <c r="A552" s="590"/>
      <c r="B552" s="590"/>
      <c r="C552" s="591"/>
      <c r="D552" s="590"/>
      <c r="E552" s="592"/>
      <c r="F552" s="714"/>
      <c r="G552" s="719"/>
      <c r="H552" s="716"/>
      <c r="I552" s="717"/>
      <c r="J552" s="713"/>
      <c r="K552" s="713"/>
      <c r="L552" s="590"/>
      <c r="M552" s="590"/>
      <c r="N552" s="716"/>
      <c r="O552" s="718"/>
      <c r="P552" s="590"/>
      <c r="Q552" s="590"/>
      <c r="R552" s="590"/>
      <c r="S552" s="590"/>
      <c r="T552" s="716"/>
      <c r="U552" s="717"/>
    </row>
    <row r="553" spans="1:21" ht="15.75" customHeight="1">
      <c r="A553" s="590"/>
      <c r="B553" s="590"/>
      <c r="C553" s="591"/>
      <c r="D553" s="590"/>
      <c r="E553" s="592"/>
      <c r="F553" s="714"/>
      <c r="G553" s="719"/>
      <c r="H553" s="716"/>
      <c r="I553" s="717"/>
      <c r="J553" s="713"/>
      <c r="K553" s="713"/>
      <c r="L553" s="590"/>
      <c r="M553" s="590"/>
      <c r="N553" s="716"/>
      <c r="O553" s="718"/>
      <c r="P553" s="590"/>
      <c r="Q553" s="590"/>
      <c r="R553" s="590"/>
      <c r="S553" s="590"/>
      <c r="T553" s="716"/>
      <c r="U553" s="717"/>
    </row>
    <row r="554" spans="1:21" ht="15.75" customHeight="1">
      <c r="A554" s="590"/>
      <c r="B554" s="590"/>
      <c r="C554" s="591"/>
      <c r="D554" s="590"/>
      <c r="E554" s="592"/>
      <c r="F554" s="714"/>
      <c r="G554" s="719"/>
      <c r="H554" s="716"/>
      <c r="I554" s="717"/>
      <c r="J554" s="713"/>
      <c r="K554" s="713"/>
      <c r="L554" s="590"/>
      <c r="M554" s="590"/>
      <c r="N554" s="716"/>
      <c r="O554" s="718"/>
      <c r="P554" s="590"/>
      <c r="Q554" s="590"/>
      <c r="R554" s="590"/>
      <c r="S554" s="590"/>
      <c r="T554" s="716"/>
      <c r="U554" s="717"/>
    </row>
    <row r="555" spans="1:21" ht="15.75" customHeight="1">
      <c r="A555" s="590"/>
      <c r="B555" s="590"/>
      <c r="C555" s="591"/>
      <c r="D555" s="590"/>
      <c r="E555" s="592"/>
      <c r="F555" s="714"/>
      <c r="G555" s="719"/>
      <c r="H555" s="716"/>
      <c r="I555" s="717"/>
      <c r="J555" s="713"/>
      <c r="K555" s="713"/>
      <c r="L555" s="590"/>
      <c r="M555" s="590"/>
      <c r="N555" s="716"/>
      <c r="O555" s="718"/>
      <c r="P555" s="590"/>
      <c r="Q555" s="590"/>
      <c r="R555" s="590"/>
      <c r="S555" s="590"/>
      <c r="T555" s="716"/>
      <c r="U555" s="717"/>
    </row>
    <row r="556" spans="1:21" ht="15.75" customHeight="1">
      <c r="A556" s="590"/>
      <c r="B556" s="590"/>
      <c r="C556" s="591"/>
      <c r="D556" s="590"/>
      <c r="E556" s="592"/>
      <c r="F556" s="714"/>
      <c r="G556" s="719"/>
      <c r="H556" s="716"/>
      <c r="I556" s="717"/>
      <c r="J556" s="713"/>
      <c r="K556" s="713"/>
      <c r="L556" s="590"/>
      <c r="M556" s="590"/>
      <c r="N556" s="716"/>
      <c r="O556" s="718"/>
      <c r="P556" s="590"/>
      <c r="Q556" s="590"/>
      <c r="R556" s="590"/>
      <c r="S556" s="590"/>
      <c r="T556" s="716"/>
      <c r="U556" s="717"/>
    </row>
    <row r="557" spans="1:21" ht="15.75" customHeight="1">
      <c r="A557" s="590"/>
      <c r="B557" s="590"/>
      <c r="C557" s="591"/>
      <c r="D557" s="590"/>
      <c r="E557" s="592"/>
      <c r="F557" s="714"/>
      <c r="G557" s="719"/>
      <c r="H557" s="716"/>
      <c r="I557" s="717"/>
      <c r="J557" s="713"/>
      <c r="K557" s="713"/>
      <c r="L557" s="590"/>
      <c r="M557" s="590"/>
      <c r="N557" s="716"/>
      <c r="O557" s="718"/>
      <c r="P557" s="590"/>
      <c r="Q557" s="590"/>
      <c r="R557" s="590"/>
      <c r="S557" s="590"/>
      <c r="T557" s="716"/>
      <c r="U557" s="717"/>
    </row>
    <row r="558" spans="1:21" ht="15.75" customHeight="1">
      <c r="A558" s="590"/>
      <c r="B558" s="590"/>
      <c r="C558" s="591"/>
      <c r="D558" s="590"/>
      <c r="E558" s="592"/>
      <c r="F558" s="714"/>
      <c r="G558" s="719"/>
      <c r="H558" s="716"/>
      <c r="I558" s="717"/>
      <c r="J558" s="713"/>
      <c r="K558" s="713"/>
      <c r="L558" s="590"/>
      <c r="M558" s="590"/>
      <c r="N558" s="716"/>
      <c r="O558" s="718"/>
      <c r="P558" s="590"/>
      <c r="Q558" s="590"/>
      <c r="R558" s="590"/>
      <c r="S558" s="590"/>
      <c r="T558" s="716"/>
      <c r="U558" s="717"/>
    </row>
    <row r="559" spans="1:21" ht="15.75" customHeight="1">
      <c r="A559" s="590"/>
      <c r="B559" s="590"/>
      <c r="C559" s="591"/>
      <c r="D559" s="590"/>
      <c r="E559" s="592"/>
      <c r="F559" s="714"/>
      <c r="G559" s="719"/>
      <c r="H559" s="716"/>
      <c r="I559" s="717"/>
      <c r="J559" s="713"/>
      <c r="K559" s="713"/>
      <c r="L559" s="590"/>
      <c r="M559" s="590"/>
      <c r="N559" s="716"/>
      <c r="O559" s="718"/>
      <c r="P559" s="590"/>
      <c r="Q559" s="590"/>
      <c r="R559" s="590"/>
      <c r="S559" s="590"/>
      <c r="T559" s="716"/>
      <c r="U559" s="717"/>
    </row>
    <row r="560" spans="1:21" ht="15.75" customHeight="1">
      <c r="A560" s="590"/>
      <c r="B560" s="590"/>
      <c r="C560" s="591"/>
      <c r="D560" s="590"/>
      <c r="E560" s="592"/>
      <c r="F560" s="714"/>
      <c r="G560" s="719"/>
      <c r="H560" s="716"/>
      <c r="I560" s="717"/>
      <c r="J560" s="713"/>
      <c r="K560" s="713"/>
      <c r="L560" s="590"/>
      <c r="M560" s="590"/>
      <c r="N560" s="716"/>
      <c r="O560" s="718"/>
      <c r="P560" s="590"/>
      <c r="Q560" s="590"/>
      <c r="R560" s="590"/>
      <c r="S560" s="590"/>
      <c r="T560" s="716"/>
      <c r="U560" s="717"/>
    </row>
    <row r="561" spans="1:21" ht="15.75" customHeight="1">
      <c r="A561" s="590"/>
      <c r="B561" s="590"/>
      <c r="C561" s="591"/>
      <c r="D561" s="590"/>
      <c r="E561" s="592"/>
      <c r="F561" s="714"/>
      <c r="G561" s="719"/>
      <c r="H561" s="716"/>
      <c r="I561" s="717"/>
      <c r="J561" s="713"/>
      <c r="K561" s="713"/>
      <c r="L561" s="590"/>
      <c r="M561" s="590"/>
      <c r="N561" s="716"/>
      <c r="O561" s="718"/>
      <c r="P561" s="590"/>
      <c r="Q561" s="590"/>
      <c r="R561" s="590"/>
      <c r="S561" s="590"/>
      <c r="T561" s="716"/>
      <c r="U561" s="717"/>
    </row>
    <row r="562" spans="1:21" ht="15.75" customHeight="1">
      <c r="A562" s="590"/>
      <c r="B562" s="590"/>
      <c r="C562" s="591"/>
      <c r="D562" s="590"/>
      <c r="E562" s="592"/>
      <c r="F562" s="714"/>
      <c r="G562" s="719"/>
      <c r="H562" s="716"/>
      <c r="I562" s="717"/>
      <c r="J562" s="713"/>
      <c r="K562" s="713"/>
      <c r="L562" s="590"/>
      <c r="M562" s="590"/>
      <c r="N562" s="716"/>
      <c r="O562" s="718"/>
      <c r="P562" s="590"/>
      <c r="Q562" s="590"/>
      <c r="R562" s="590"/>
      <c r="S562" s="590"/>
      <c r="T562" s="716"/>
      <c r="U562" s="717"/>
    </row>
    <row r="563" spans="1:21" ht="15.75" customHeight="1">
      <c r="A563" s="590"/>
      <c r="B563" s="590"/>
      <c r="C563" s="591"/>
      <c r="D563" s="590"/>
      <c r="E563" s="592"/>
      <c r="F563" s="714"/>
      <c r="G563" s="719"/>
      <c r="H563" s="716"/>
      <c r="I563" s="717"/>
      <c r="J563" s="713"/>
      <c r="K563" s="713"/>
      <c r="L563" s="590"/>
      <c r="M563" s="590"/>
      <c r="N563" s="716"/>
      <c r="O563" s="718"/>
      <c r="P563" s="590"/>
      <c r="Q563" s="590"/>
      <c r="R563" s="590"/>
      <c r="S563" s="590"/>
      <c r="T563" s="716"/>
      <c r="U563" s="717"/>
    </row>
    <row r="564" spans="1:21" ht="15.75" customHeight="1">
      <c r="A564" s="590"/>
      <c r="B564" s="590"/>
      <c r="C564" s="591"/>
      <c r="D564" s="590"/>
      <c r="E564" s="592"/>
      <c r="F564" s="714"/>
      <c r="G564" s="719"/>
      <c r="H564" s="716"/>
      <c r="I564" s="717"/>
      <c r="J564" s="713"/>
      <c r="K564" s="713"/>
      <c r="L564" s="590"/>
      <c r="M564" s="590"/>
      <c r="N564" s="716"/>
      <c r="O564" s="718"/>
      <c r="P564" s="590"/>
      <c r="Q564" s="590"/>
      <c r="R564" s="590"/>
      <c r="S564" s="590"/>
      <c r="T564" s="716"/>
      <c r="U564" s="717"/>
    </row>
    <row r="565" spans="1:21" ht="15.75" customHeight="1">
      <c r="A565" s="590"/>
      <c r="B565" s="590"/>
      <c r="C565" s="591"/>
      <c r="D565" s="590"/>
      <c r="E565" s="592"/>
      <c r="F565" s="714"/>
      <c r="G565" s="719"/>
      <c r="H565" s="716"/>
      <c r="I565" s="717"/>
      <c r="J565" s="713"/>
      <c r="K565" s="713"/>
      <c r="L565" s="590"/>
      <c r="M565" s="590"/>
      <c r="N565" s="716"/>
      <c r="O565" s="718"/>
      <c r="P565" s="590"/>
      <c r="Q565" s="590"/>
      <c r="R565" s="590"/>
      <c r="S565" s="590"/>
      <c r="T565" s="716"/>
      <c r="U565" s="717"/>
    </row>
    <row r="566" spans="1:21" ht="15.75" customHeight="1">
      <c r="A566" s="590"/>
      <c r="B566" s="590"/>
      <c r="C566" s="591"/>
      <c r="D566" s="590"/>
      <c r="E566" s="592"/>
      <c r="F566" s="714"/>
      <c r="G566" s="719"/>
      <c r="H566" s="716"/>
      <c r="I566" s="717"/>
      <c r="J566" s="713"/>
      <c r="K566" s="713"/>
      <c r="L566" s="590"/>
      <c r="M566" s="590"/>
      <c r="N566" s="716"/>
      <c r="O566" s="718"/>
      <c r="P566" s="590"/>
      <c r="Q566" s="590"/>
      <c r="R566" s="590"/>
      <c r="S566" s="590"/>
      <c r="T566" s="716"/>
      <c r="U566" s="717"/>
    </row>
    <row r="567" spans="1:21" ht="15.75" customHeight="1">
      <c r="A567" s="590"/>
      <c r="B567" s="590"/>
      <c r="C567" s="591"/>
      <c r="D567" s="590"/>
      <c r="E567" s="592"/>
      <c r="F567" s="714"/>
      <c r="G567" s="719"/>
      <c r="H567" s="716"/>
      <c r="I567" s="717"/>
      <c r="J567" s="713"/>
      <c r="K567" s="713"/>
      <c r="L567" s="590"/>
      <c r="M567" s="590"/>
      <c r="N567" s="716"/>
      <c r="O567" s="718"/>
      <c r="P567" s="590"/>
      <c r="Q567" s="590"/>
      <c r="R567" s="590"/>
      <c r="S567" s="590"/>
      <c r="T567" s="716"/>
      <c r="U567" s="717"/>
    </row>
    <row r="568" spans="1:21" ht="15.75" customHeight="1">
      <c r="A568" s="590"/>
      <c r="B568" s="590"/>
      <c r="C568" s="591"/>
      <c r="D568" s="590"/>
      <c r="E568" s="592"/>
      <c r="F568" s="714"/>
      <c r="G568" s="719"/>
      <c r="H568" s="716"/>
      <c r="I568" s="717"/>
      <c r="J568" s="713"/>
      <c r="K568" s="713"/>
      <c r="L568" s="590"/>
      <c r="M568" s="590"/>
      <c r="N568" s="716"/>
      <c r="O568" s="718"/>
      <c r="P568" s="590"/>
      <c r="Q568" s="590"/>
      <c r="R568" s="590"/>
      <c r="S568" s="590"/>
      <c r="T568" s="716"/>
      <c r="U568" s="717"/>
    </row>
    <row r="569" spans="1:21" ht="15.75" customHeight="1">
      <c r="A569" s="590"/>
      <c r="B569" s="590"/>
      <c r="C569" s="591"/>
      <c r="D569" s="590"/>
      <c r="E569" s="592"/>
      <c r="F569" s="714"/>
      <c r="G569" s="719"/>
      <c r="H569" s="716"/>
      <c r="I569" s="717"/>
      <c r="J569" s="713"/>
      <c r="K569" s="713"/>
      <c r="L569" s="590"/>
      <c r="M569" s="590"/>
      <c r="N569" s="716"/>
      <c r="O569" s="718"/>
      <c r="P569" s="590"/>
      <c r="Q569" s="590"/>
      <c r="R569" s="590"/>
      <c r="S569" s="590"/>
      <c r="T569" s="716"/>
      <c r="U569" s="717"/>
    </row>
    <row r="570" spans="1:21" ht="15.75" customHeight="1">
      <c r="A570" s="590"/>
      <c r="B570" s="590"/>
      <c r="C570" s="591"/>
      <c r="D570" s="590"/>
      <c r="E570" s="592"/>
      <c r="F570" s="714"/>
      <c r="G570" s="719"/>
      <c r="H570" s="716"/>
      <c r="I570" s="717"/>
      <c r="J570" s="713"/>
      <c r="K570" s="713"/>
      <c r="L570" s="590"/>
      <c r="M570" s="590"/>
      <c r="N570" s="716"/>
      <c r="O570" s="718"/>
      <c r="P570" s="590"/>
      <c r="Q570" s="590"/>
      <c r="R570" s="590"/>
      <c r="S570" s="590"/>
      <c r="T570" s="716"/>
      <c r="U570" s="717"/>
    </row>
    <row r="571" spans="1:21" ht="15.75" customHeight="1">
      <c r="A571" s="590"/>
      <c r="B571" s="590"/>
      <c r="C571" s="591"/>
      <c r="D571" s="590"/>
      <c r="E571" s="592"/>
      <c r="F571" s="714"/>
      <c r="G571" s="719"/>
      <c r="H571" s="716"/>
      <c r="I571" s="717"/>
      <c r="J571" s="713"/>
      <c r="K571" s="713"/>
      <c r="L571" s="590"/>
      <c r="M571" s="590"/>
      <c r="N571" s="716"/>
      <c r="O571" s="718"/>
      <c r="P571" s="590"/>
      <c r="Q571" s="590"/>
      <c r="R571" s="590"/>
      <c r="S571" s="590"/>
      <c r="T571" s="716"/>
      <c r="U571" s="717"/>
    </row>
    <row r="572" spans="1:21" ht="15.75" customHeight="1">
      <c r="A572" s="590"/>
      <c r="B572" s="590"/>
      <c r="C572" s="591"/>
      <c r="D572" s="590"/>
      <c r="E572" s="592"/>
      <c r="F572" s="714"/>
      <c r="G572" s="719"/>
      <c r="H572" s="716"/>
      <c r="I572" s="717"/>
      <c r="J572" s="713"/>
      <c r="K572" s="713"/>
      <c r="L572" s="590"/>
      <c r="M572" s="590"/>
      <c r="N572" s="716"/>
      <c r="O572" s="718"/>
      <c r="P572" s="590"/>
      <c r="Q572" s="590"/>
      <c r="R572" s="590"/>
      <c r="S572" s="590"/>
      <c r="T572" s="716"/>
      <c r="U572" s="717"/>
    </row>
    <row r="573" spans="1:21" ht="15.75" customHeight="1">
      <c r="A573" s="590"/>
      <c r="B573" s="590"/>
      <c r="C573" s="591"/>
      <c r="D573" s="590"/>
      <c r="E573" s="592"/>
      <c r="F573" s="714"/>
      <c r="G573" s="719"/>
      <c r="H573" s="716"/>
      <c r="I573" s="717"/>
      <c r="J573" s="713"/>
      <c r="K573" s="713"/>
      <c r="L573" s="590"/>
      <c r="M573" s="590"/>
      <c r="N573" s="716"/>
      <c r="O573" s="718"/>
      <c r="P573" s="590"/>
      <c r="Q573" s="590"/>
      <c r="R573" s="590"/>
      <c r="S573" s="590"/>
      <c r="T573" s="716"/>
      <c r="U573" s="717"/>
    </row>
    <row r="574" spans="1:21" ht="15.75" customHeight="1">
      <c r="A574" s="590"/>
      <c r="B574" s="590"/>
      <c r="C574" s="591"/>
      <c r="D574" s="590"/>
      <c r="E574" s="592"/>
      <c r="F574" s="714"/>
      <c r="G574" s="719"/>
      <c r="H574" s="716"/>
      <c r="I574" s="717"/>
      <c r="J574" s="713"/>
      <c r="K574" s="713"/>
      <c r="L574" s="590"/>
      <c r="M574" s="590"/>
      <c r="N574" s="716"/>
      <c r="O574" s="718"/>
      <c r="P574" s="590"/>
      <c r="Q574" s="590"/>
      <c r="R574" s="590"/>
      <c r="S574" s="590"/>
      <c r="T574" s="716"/>
      <c r="U574" s="717"/>
    </row>
    <row r="575" spans="1:21" ht="15.75" customHeight="1">
      <c r="A575" s="590"/>
      <c r="B575" s="590"/>
      <c r="C575" s="591"/>
      <c r="D575" s="590"/>
      <c r="E575" s="592"/>
      <c r="F575" s="714"/>
      <c r="G575" s="719"/>
      <c r="H575" s="716"/>
      <c r="I575" s="717"/>
      <c r="J575" s="713"/>
      <c r="K575" s="713"/>
      <c r="L575" s="590"/>
      <c r="M575" s="590"/>
      <c r="N575" s="716"/>
      <c r="O575" s="718"/>
      <c r="P575" s="590"/>
      <c r="Q575" s="590"/>
      <c r="R575" s="590"/>
      <c r="S575" s="590"/>
      <c r="T575" s="716"/>
      <c r="U575" s="717"/>
    </row>
    <row r="576" spans="1:21" ht="15.75" customHeight="1">
      <c r="A576" s="590"/>
      <c r="B576" s="590"/>
      <c r="C576" s="591"/>
      <c r="D576" s="590"/>
      <c r="E576" s="592"/>
      <c r="F576" s="714"/>
      <c r="G576" s="719"/>
      <c r="H576" s="716"/>
      <c r="I576" s="717"/>
      <c r="J576" s="713"/>
      <c r="K576" s="713"/>
      <c r="L576" s="590"/>
      <c r="M576" s="590"/>
      <c r="N576" s="716"/>
      <c r="O576" s="718"/>
      <c r="P576" s="590"/>
      <c r="Q576" s="590"/>
      <c r="R576" s="590"/>
      <c r="S576" s="590"/>
      <c r="T576" s="716"/>
      <c r="U576" s="717"/>
    </row>
    <row r="577" spans="1:21" ht="15.75" customHeight="1">
      <c r="A577" s="590"/>
      <c r="B577" s="590"/>
      <c r="C577" s="591"/>
      <c r="D577" s="590"/>
      <c r="E577" s="592"/>
      <c r="F577" s="714"/>
      <c r="G577" s="719"/>
      <c r="H577" s="716"/>
      <c r="I577" s="717"/>
      <c r="J577" s="713"/>
      <c r="K577" s="713"/>
      <c r="L577" s="590"/>
      <c r="M577" s="590"/>
      <c r="N577" s="716"/>
      <c r="O577" s="718"/>
      <c r="P577" s="590"/>
      <c r="Q577" s="590"/>
      <c r="R577" s="590"/>
      <c r="S577" s="590"/>
      <c r="T577" s="716"/>
      <c r="U577" s="717"/>
    </row>
    <row r="578" spans="1:21" ht="15.75" customHeight="1">
      <c r="A578" s="590"/>
      <c r="B578" s="590"/>
      <c r="C578" s="591"/>
      <c r="D578" s="590"/>
      <c r="E578" s="592"/>
      <c r="F578" s="714"/>
      <c r="G578" s="719"/>
      <c r="H578" s="716"/>
      <c r="I578" s="717"/>
      <c r="J578" s="713"/>
      <c r="K578" s="713"/>
      <c r="L578" s="590"/>
      <c r="M578" s="590"/>
      <c r="N578" s="716"/>
      <c r="O578" s="718"/>
      <c r="P578" s="590"/>
      <c r="Q578" s="590"/>
      <c r="R578" s="590"/>
      <c r="S578" s="590"/>
      <c r="T578" s="716"/>
      <c r="U578" s="717"/>
    </row>
    <row r="579" spans="1:21" ht="15.75" customHeight="1">
      <c r="A579" s="590"/>
      <c r="B579" s="590"/>
      <c r="C579" s="591"/>
      <c r="D579" s="590"/>
      <c r="E579" s="592"/>
      <c r="F579" s="714"/>
      <c r="G579" s="719"/>
      <c r="H579" s="716"/>
      <c r="I579" s="717"/>
      <c r="J579" s="713"/>
      <c r="K579" s="713"/>
      <c r="L579" s="590"/>
      <c r="M579" s="590"/>
      <c r="N579" s="716"/>
      <c r="O579" s="718"/>
      <c r="P579" s="590"/>
      <c r="Q579" s="590"/>
      <c r="R579" s="590"/>
      <c r="S579" s="590"/>
      <c r="T579" s="716"/>
      <c r="U579" s="717"/>
    </row>
    <row r="580" spans="1:21" ht="15.75" customHeight="1">
      <c r="A580" s="590"/>
      <c r="B580" s="590"/>
      <c r="C580" s="591"/>
      <c r="D580" s="590"/>
      <c r="E580" s="592"/>
      <c r="F580" s="714"/>
      <c r="G580" s="719"/>
      <c r="H580" s="716"/>
      <c r="I580" s="717"/>
      <c r="J580" s="713"/>
      <c r="K580" s="713"/>
      <c r="L580" s="590"/>
      <c r="M580" s="590"/>
      <c r="N580" s="716"/>
      <c r="O580" s="718"/>
      <c r="P580" s="590"/>
      <c r="Q580" s="590"/>
      <c r="R580" s="590"/>
      <c r="S580" s="590"/>
      <c r="T580" s="716"/>
      <c r="U580" s="717"/>
    </row>
    <row r="581" spans="1:21" ht="15.75" customHeight="1">
      <c r="A581" s="590"/>
      <c r="B581" s="590"/>
      <c r="C581" s="591"/>
      <c r="D581" s="590"/>
      <c r="E581" s="592"/>
      <c r="F581" s="714"/>
      <c r="G581" s="719"/>
      <c r="H581" s="716"/>
      <c r="I581" s="717"/>
      <c r="J581" s="713"/>
      <c r="K581" s="713"/>
      <c r="L581" s="590"/>
      <c r="M581" s="590"/>
      <c r="N581" s="716"/>
      <c r="O581" s="718"/>
      <c r="P581" s="590"/>
      <c r="Q581" s="590"/>
      <c r="R581" s="590"/>
      <c r="S581" s="590"/>
      <c r="T581" s="716"/>
      <c r="U581" s="717"/>
    </row>
    <row r="582" spans="1:21" ht="15.75" customHeight="1">
      <c r="A582" s="590"/>
      <c r="B582" s="590"/>
      <c r="C582" s="591"/>
      <c r="D582" s="590"/>
      <c r="E582" s="592"/>
      <c r="F582" s="714"/>
      <c r="G582" s="719"/>
      <c r="H582" s="716"/>
      <c r="I582" s="717"/>
      <c r="J582" s="713"/>
      <c r="K582" s="713"/>
      <c r="L582" s="590"/>
      <c r="M582" s="590"/>
      <c r="N582" s="716"/>
      <c r="O582" s="718"/>
      <c r="P582" s="590"/>
      <c r="Q582" s="590"/>
      <c r="R582" s="590"/>
      <c r="S582" s="590"/>
      <c r="T582" s="716"/>
      <c r="U582" s="717"/>
    </row>
    <row r="583" spans="1:21" ht="15.75" customHeight="1">
      <c r="A583" s="590"/>
      <c r="B583" s="590"/>
      <c r="C583" s="591"/>
      <c r="D583" s="590"/>
      <c r="E583" s="592"/>
      <c r="F583" s="714"/>
      <c r="G583" s="719"/>
      <c r="H583" s="716"/>
      <c r="I583" s="717"/>
      <c r="J583" s="713"/>
      <c r="K583" s="713"/>
      <c r="L583" s="590"/>
      <c r="M583" s="590"/>
      <c r="N583" s="716"/>
      <c r="O583" s="718"/>
      <c r="P583" s="590"/>
      <c r="Q583" s="590"/>
      <c r="R583" s="590"/>
      <c r="S583" s="590"/>
      <c r="T583" s="716"/>
      <c r="U583" s="717"/>
    </row>
    <row r="584" spans="1:21" ht="15.75" customHeight="1">
      <c r="A584" s="590"/>
      <c r="B584" s="590"/>
      <c r="C584" s="591"/>
      <c r="D584" s="590"/>
      <c r="E584" s="592"/>
      <c r="F584" s="714"/>
      <c r="G584" s="719"/>
      <c r="H584" s="716"/>
      <c r="I584" s="717"/>
      <c r="J584" s="713"/>
      <c r="K584" s="713"/>
      <c r="L584" s="590"/>
      <c r="M584" s="590"/>
      <c r="N584" s="716"/>
      <c r="O584" s="718"/>
      <c r="P584" s="590"/>
      <c r="Q584" s="590"/>
      <c r="R584" s="590"/>
      <c r="S584" s="590"/>
      <c r="T584" s="716"/>
      <c r="U584" s="717"/>
    </row>
    <row r="585" spans="1:21" ht="15.75" customHeight="1">
      <c r="A585" s="590"/>
      <c r="B585" s="590"/>
      <c r="C585" s="591"/>
      <c r="D585" s="590"/>
      <c r="E585" s="592"/>
      <c r="F585" s="714"/>
      <c r="G585" s="719"/>
      <c r="H585" s="716"/>
      <c r="I585" s="717"/>
      <c r="J585" s="713"/>
      <c r="K585" s="713"/>
      <c r="L585" s="590"/>
      <c r="M585" s="590"/>
      <c r="N585" s="716"/>
      <c r="O585" s="718"/>
      <c r="P585" s="590"/>
      <c r="Q585" s="590"/>
      <c r="R585" s="590"/>
      <c r="S585" s="590"/>
      <c r="T585" s="716"/>
      <c r="U585" s="717"/>
    </row>
    <row r="586" spans="1:21" ht="15.75" customHeight="1">
      <c r="A586" s="590"/>
      <c r="B586" s="590"/>
      <c r="C586" s="591"/>
      <c r="D586" s="590"/>
      <c r="E586" s="592"/>
      <c r="F586" s="714"/>
      <c r="G586" s="719"/>
      <c r="H586" s="716"/>
      <c r="I586" s="717"/>
      <c r="J586" s="713"/>
      <c r="K586" s="713"/>
      <c r="L586" s="590"/>
      <c r="M586" s="590"/>
      <c r="N586" s="716"/>
      <c r="O586" s="718"/>
      <c r="P586" s="590"/>
      <c r="Q586" s="590"/>
      <c r="R586" s="590"/>
      <c r="S586" s="590"/>
      <c r="T586" s="716"/>
      <c r="U586" s="717"/>
    </row>
    <row r="587" spans="1:21" ht="15.75" customHeight="1">
      <c r="A587" s="590"/>
      <c r="B587" s="590"/>
      <c r="C587" s="591"/>
      <c r="D587" s="590"/>
      <c r="E587" s="592"/>
      <c r="F587" s="714"/>
      <c r="G587" s="719"/>
      <c r="H587" s="716"/>
      <c r="I587" s="717"/>
      <c r="J587" s="713"/>
      <c r="K587" s="713"/>
      <c r="L587" s="590"/>
      <c r="M587" s="590"/>
      <c r="N587" s="716"/>
      <c r="O587" s="718"/>
      <c r="P587" s="590"/>
      <c r="Q587" s="590"/>
      <c r="R587" s="590"/>
      <c r="S587" s="590"/>
      <c r="T587" s="716"/>
      <c r="U587" s="717"/>
    </row>
    <row r="588" spans="1:21" ht="15.75" customHeight="1">
      <c r="A588" s="590"/>
      <c r="B588" s="590"/>
      <c r="C588" s="591"/>
      <c r="D588" s="590"/>
      <c r="E588" s="592"/>
      <c r="F588" s="714"/>
      <c r="G588" s="719"/>
      <c r="H588" s="716"/>
      <c r="I588" s="717"/>
      <c r="J588" s="713"/>
      <c r="K588" s="713"/>
      <c r="L588" s="590"/>
      <c r="M588" s="590"/>
      <c r="N588" s="716"/>
      <c r="O588" s="718"/>
      <c r="P588" s="590"/>
      <c r="Q588" s="590"/>
      <c r="R588" s="590"/>
      <c r="S588" s="590"/>
      <c r="T588" s="716"/>
      <c r="U588" s="717"/>
    </row>
    <row r="589" spans="1:21" ht="15.75" customHeight="1">
      <c r="A589" s="590"/>
      <c r="B589" s="590"/>
      <c r="C589" s="591"/>
      <c r="D589" s="590"/>
      <c r="E589" s="592"/>
      <c r="F589" s="714"/>
      <c r="G589" s="719"/>
      <c r="H589" s="716"/>
      <c r="I589" s="717"/>
      <c r="J589" s="713"/>
      <c r="K589" s="713"/>
      <c r="L589" s="590"/>
      <c r="M589" s="590"/>
      <c r="N589" s="716"/>
      <c r="O589" s="718"/>
      <c r="P589" s="590"/>
      <c r="Q589" s="590"/>
      <c r="R589" s="590"/>
      <c r="S589" s="590"/>
      <c r="T589" s="716"/>
      <c r="U589" s="717"/>
    </row>
    <row r="590" spans="1:21" ht="15.75" customHeight="1">
      <c r="A590" s="590"/>
      <c r="B590" s="590"/>
      <c r="C590" s="591"/>
      <c r="D590" s="590"/>
      <c r="E590" s="592"/>
      <c r="F590" s="714"/>
      <c r="G590" s="719"/>
      <c r="H590" s="716"/>
      <c r="I590" s="717"/>
      <c r="J590" s="713"/>
      <c r="K590" s="713"/>
      <c r="L590" s="590"/>
      <c r="M590" s="590"/>
      <c r="N590" s="716"/>
      <c r="O590" s="718"/>
      <c r="P590" s="590"/>
      <c r="Q590" s="590"/>
      <c r="R590" s="590"/>
      <c r="S590" s="590"/>
      <c r="T590" s="716"/>
      <c r="U590" s="717"/>
    </row>
    <row r="591" spans="1:21" ht="15.75" customHeight="1">
      <c r="A591" s="590"/>
      <c r="B591" s="590"/>
      <c r="C591" s="591"/>
      <c r="D591" s="590"/>
      <c r="E591" s="592"/>
      <c r="F591" s="714"/>
      <c r="G591" s="719"/>
      <c r="H591" s="716"/>
      <c r="I591" s="717"/>
      <c r="J591" s="713"/>
      <c r="K591" s="713"/>
      <c r="L591" s="590"/>
      <c r="M591" s="590"/>
      <c r="N591" s="716"/>
      <c r="O591" s="718"/>
      <c r="P591" s="590"/>
      <c r="Q591" s="590"/>
      <c r="R591" s="590"/>
      <c r="S591" s="590"/>
      <c r="T591" s="716"/>
      <c r="U591" s="717"/>
    </row>
    <row r="592" spans="1:21" ht="15.75" customHeight="1">
      <c r="A592" s="590"/>
      <c r="B592" s="590"/>
      <c r="C592" s="591"/>
      <c r="D592" s="590"/>
      <c r="E592" s="592"/>
      <c r="F592" s="714"/>
      <c r="G592" s="719"/>
      <c r="H592" s="716"/>
      <c r="I592" s="717"/>
      <c r="J592" s="713"/>
      <c r="K592" s="713"/>
      <c r="L592" s="590"/>
      <c r="M592" s="590"/>
      <c r="N592" s="716"/>
      <c r="O592" s="718"/>
      <c r="P592" s="590"/>
      <c r="Q592" s="590"/>
      <c r="R592" s="590"/>
      <c r="S592" s="590"/>
      <c r="T592" s="716"/>
      <c r="U592" s="717"/>
    </row>
    <row r="593" spans="1:21" ht="15.75" customHeight="1">
      <c r="A593" s="590"/>
      <c r="B593" s="590"/>
      <c r="C593" s="591"/>
      <c r="D593" s="590"/>
      <c r="E593" s="592"/>
      <c r="F593" s="714"/>
      <c r="G593" s="719"/>
      <c r="H593" s="716"/>
      <c r="I593" s="717"/>
      <c r="J593" s="713"/>
      <c r="K593" s="713"/>
      <c r="L593" s="590"/>
      <c r="M593" s="590"/>
      <c r="N593" s="716"/>
      <c r="O593" s="718"/>
      <c r="P593" s="590"/>
      <c r="Q593" s="590"/>
      <c r="R593" s="590"/>
      <c r="S593" s="590"/>
      <c r="T593" s="716"/>
      <c r="U593" s="717"/>
    </row>
    <row r="594" spans="1:21" ht="15.75" customHeight="1">
      <c r="A594" s="590"/>
      <c r="B594" s="590"/>
      <c r="C594" s="591"/>
      <c r="D594" s="590"/>
      <c r="E594" s="592"/>
      <c r="F594" s="714"/>
      <c r="G594" s="719"/>
      <c r="H594" s="716"/>
      <c r="I594" s="717"/>
      <c r="J594" s="713"/>
      <c r="K594" s="713"/>
      <c r="L594" s="590"/>
      <c r="M594" s="590"/>
      <c r="N594" s="716"/>
      <c r="O594" s="718"/>
      <c r="P594" s="590"/>
      <c r="Q594" s="590"/>
      <c r="R594" s="590"/>
      <c r="S594" s="590"/>
      <c r="T594" s="716"/>
      <c r="U594" s="717"/>
    </row>
    <row r="595" spans="1:21" ht="15.75" customHeight="1">
      <c r="A595" s="590"/>
      <c r="B595" s="590"/>
      <c r="C595" s="591"/>
      <c r="D595" s="590"/>
      <c r="E595" s="592"/>
      <c r="F595" s="714"/>
      <c r="G595" s="719"/>
      <c r="H595" s="716"/>
      <c r="I595" s="717"/>
      <c r="J595" s="713"/>
      <c r="K595" s="713"/>
      <c r="L595" s="590"/>
      <c r="M595" s="590"/>
      <c r="N595" s="716"/>
      <c r="O595" s="718"/>
      <c r="P595" s="590"/>
      <c r="Q595" s="590"/>
      <c r="R595" s="590"/>
      <c r="S595" s="590"/>
      <c r="T595" s="716"/>
      <c r="U595" s="717"/>
    </row>
    <row r="596" spans="1:21" ht="15.75" customHeight="1">
      <c r="A596" s="590"/>
      <c r="B596" s="590"/>
      <c r="C596" s="591"/>
      <c r="D596" s="590"/>
      <c r="E596" s="592"/>
      <c r="F596" s="714"/>
      <c r="G596" s="719"/>
      <c r="H596" s="716"/>
      <c r="I596" s="717"/>
      <c r="J596" s="713"/>
      <c r="K596" s="713"/>
      <c r="L596" s="590"/>
      <c r="M596" s="590"/>
      <c r="N596" s="716"/>
      <c r="O596" s="718"/>
      <c r="P596" s="590"/>
      <c r="Q596" s="590"/>
      <c r="R596" s="590"/>
      <c r="S596" s="590"/>
      <c r="T596" s="716"/>
      <c r="U596" s="717"/>
    </row>
    <row r="597" spans="1:21" ht="15.75" customHeight="1">
      <c r="A597" s="590"/>
      <c r="B597" s="590"/>
      <c r="C597" s="591"/>
      <c r="D597" s="590"/>
      <c r="E597" s="592"/>
      <c r="F597" s="714"/>
      <c r="G597" s="719"/>
      <c r="H597" s="716"/>
      <c r="I597" s="717"/>
      <c r="J597" s="713"/>
      <c r="K597" s="713"/>
      <c r="L597" s="590"/>
      <c r="M597" s="590"/>
      <c r="N597" s="716"/>
      <c r="O597" s="718"/>
      <c r="P597" s="590"/>
      <c r="Q597" s="590"/>
      <c r="R597" s="590"/>
      <c r="S597" s="590"/>
      <c r="T597" s="716"/>
      <c r="U597" s="717"/>
    </row>
    <row r="598" spans="1:21" ht="15.75" customHeight="1">
      <c r="A598" s="590"/>
      <c r="B598" s="590"/>
      <c r="C598" s="591"/>
      <c r="D598" s="590"/>
      <c r="E598" s="592"/>
      <c r="F598" s="714"/>
      <c r="G598" s="719"/>
      <c r="H598" s="716"/>
      <c r="I598" s="717"/>
      <c r="J598" s="713"/>
      <c r="K598" s="713"/>
      <c r="L598" s="590"/>
      <c r="M598" s="590"/>
      <c r="N598" s="716"/>
      <c r="O598" s="718"/>
      <c r="P598" s="590"/>
      <c r="Q598" s="590"/>
      <c r="R598" s="590"/>
      <c r="S598" s="590"/>
      <c r="T598" s="716"/>
      <c r="U598" s="717"/>
    </row>
    <row r="599" spans="1:21" ht="15.75" customHeight="1">
      <c r="A599" s="590"/>
      <c r="B599" s="590"/>
      <c r="C599" s="591"/>
      <c r="D599" s="590"/>
      <c r="E599" s="592"/>
      <c r="F599" s="714"/>
      <c r="G599" s="719"/>
      <c r="H599" s="716"/>
      <c r="I599" s="717"/>
      <c r="J599" s="713"/>
      <c r="K599" s="713"/>
      <c r="L599" s="590"/>
      <c r="M599" s="590"/>
      <c r="N599" s="716"/>
      <c r="O599" s="718"/>
      <c r="P599" s="590"/>
      <c r="Q599" s="590"/>
      <c r="R599" s="590"/>
      <c r="S599" s="590"/>
      <c r="T599" s="716"/>
      <c r="U599" s="717"/>
    </row>
    <row r="600" spans="1:21" ht="15.75" customHeight="1">
      <c r="A600" s="590"/>
      <c r="B600" s="590"/>
      <c r="C600" s="591"/>
      <c r="D600" s="590"/>
      <c r="E600" s="592"/>
      <c r="F600" s="714"/>
      <c r="G600" s="719"/>
      <c r="H600" s="716"/>
      <c r="I600" s="717"/>
      <c r="J600" s="713"/>
      <c r="K600" s="713"/>
      <c r="L600" s="590"/>
      <c r="M600" s="590"/>
      <c r="N600" s="716"/>
      <c r="O600" s="718"/>
      <c r="P600" s="590"/>
      <c r="Q600" s="590"/>
      <c r="R600" s="590"/>
      <c r="S600" s="590"/>
      <c r="T600" s="716"/>
      <c r="U600" s="717"/>
    </row>
    <row r="601" spans="1:21" ht="15.75" customHeight="1">
      <c r="A601" s="590"/>
      <c r="B601" s="590"/>
      <c r="C601" s="591"/>
      <c r="D601" s="590"/>
      <c r="E601" s="592"/>
      <c r="F601" s="714"/>
      <c r="G601" s="719"/>
      <c r="H601" s="716"/>
      <c r="I601" s="717"/>
      <c r="J601" s="713"/>
      <c r="K601" s="713"/>
      <c r="L601" s="590"/>
      <c r="M601" s="590"/>
      <c r="N601" s="716"/>
      <c r="O601" s="718"/>
      <c r="P601" s="590"/>
      <c r="Q601" s="590"/>
      <c r="R601" s="590"/>
      <c r="S601" s="590"/>
      <c r="T601" s="716"/>
      <c r="U601" s="717"/>
    </row>
    <row r="602" spans="1:21" ht="15.75" customHeight="1">
      <c r="A602" s="590"/>
      <c r="B602" s="590"/>
      <c r="C602" s="591"/>
      <c r="D602" s="590"/>
      <c r="E602" s="592"/>
      <c r="F602" s="714"/>
      <c r="G602" s="719"/>
      <c r="H602" s="716"/>
      <c r="I602" s="717"/>
      <c r="J602" s="713"/>
      <c r="K602" s="713"/>
      <c r="L602" s="590"/>
      <c r="M602" s="590"/>
      <c r="N602" s="716"/>
      <c r="O602" s="718"/>
      <c r="P602" s="590"/>
      <c r="Q602" s="590"/>
      <c r="R602" s="590"/>
      <c r="S602" s="590"/>
      <c r="T602" s="716"/>
      <c r="U602" s="717"/>
    </row>
    <row r="603" spans="1:21" ht="15.75" customHeight="1">
      <c r="A603" s="590"/>
      <c r="B603" s="590"/>
      <c r="C603" s="591"/>
      <c r="D603" s="590"/>
      <c r="E603" s="592"/>
      <c r="F603" s="714"/>
      <c r="G603" s="719"/>
      <c r="H603" s="716"/>
      <c r="I603" s="717"/>
      <c r="J603" s="713"/>
      <c r="K603" s="713"/>
      <c r="L603" s="590"/>
      <c r="M603" s="590"/>
      <c r="N603" s="716"/>
      <c r="O603" s="718"/>
      <c r="P603" s="590"/>
      <c r="Q603" s="590"/>
      <c r="R603" s="590"/>
      <c r="S603" s="590"/>
      <c r="T603" s="716"/>
      <c r="U603" s="717"/>
    </row>
    <row r="604" spans="1:21" ht="15.75" customHeight="1">
      <c r="A604" s="590"/>
      <c r="B604" s="590"/>
      <c r="C604" s="591"/>
      <c r="D604" s="590"/>
      <c r="E604" s="592"/>
      <c r="F604" s="714"/>
      <c r="G604" s="719"/>
      <c r="H604" s="716"/>
      <c r="I604" s="717"/>
      <c r="J604" s="713"/>
      <c r="K604" s="713"/>
      <c r="L604" s="590"/>
      <c r="M604" s="590"/>
      <c r="N604" s="716"/>
      <c r="O604" s="718"/>
      <c r="P604" s="590"/>
      <c r="Q604" s="590"/>
      <c r="R604" s="590"/>
      <c r="S604" s="590"/>
      <c r="T604" s="716"/>
      <c r="U604" s="717"/>
    </row>
    <row r="605" spans="1:21" ht="15.75" customHeight="1">
      <c r="A605" s="590"/>
      <c r="B605" s="590"/>
      <c r="C605" s="591"/>
      <c r="D605" s="590"/>
      <c r="E605" s="592"/>
      <c r="F605" s="714"/>
      <c r="G605" s="719"/>
      <c r="H605" s="716"/>
      <c r="I605" s="717"/>
      <c r="J605" s="713"/>
      <c r="K605" s="713"/>
      <c r="L605" s="590"/>
      <c r="M605" s="590"/>
      <c r="N605" s="716"/>
      <c r="O605" s="718"/>
      <c r="P605" s="590"/>
      <c r="Q605" s="590"/>
      <c r="R605" s="590"/>
      <c r="S605" s="590"/>
      <c r="T605" s="716"/>
      <c r="U605" s="717"/>
    </row>
    <row r="606" spans="1:21" ht="15.75" customHeight="1">
      <c r="A606" s="590"/>
      <c r="B606" s="590"/>
      <c r="C606" s="591"/>
      <c r="D606" s="590"/>
      <c r="E606" s="592"/>
      <c r="F606" s="714"/>
      <c r="G606" s="719"/>
      <c r="H606" s="716"/>
      <c r="I606" s="717"/>
      <c r="J606" s="713"/>
      <c r="K606" s="713"/>
      <c r="L606" s="590"/>
      <c r="M606" s="590"/>
      <c r="N606" s="716"/>
      <c r="O606" s="718"/>
      <c r="P606" s="590"/>
      <c r="Q606" s="590"/>
      <c r="R606" s="590"/>
      <c r="S606" s="590"/>
      <c r="T606" s="716"/>
      <c r="U606" s="717"/>
    </row>
    <row r="607" spans="1:21" ht="15.75" customHeight="1">
      <c r="A607" s="590"/>
      <c r="B607" s="590"/>
      <c r="C607" s="591"/>
      <c r="D607" s="590"/>
      <c r="E607" s="592"/>
      <c r="F607" s="714"/>
      <c r="G607" s="719"/>
      <c r="H607" s="716"/>
      <c r="I607" s="717"/>
      <c r="J607" s="713"/>
      <c r="K607" s="713"/>
      <c r="L607" s="590"/>
      <c r="M607" s="590"/>
      <c r="N607" s="716"/>
      <c r="O607" s="718"/>
      <c r="P607" s="590"/>
      <c r="Q607" s="590"/>
      <c r="R607" s="590"/>
      <c r="S607" s="590"/>
      <c r="T607" s="716"/>
      <c r="U607" s="717"/>
    </row>
    <row r="608" spans="1:21" ht="15.75" customHeight="1">
      <c r="A608" s="590"/>
      <c r="B608" s="590"/>
      <c r="C608" s="591"/>
      <c r="D608" s="590"/>
      <c r="E608" s="592"/>
      <c r="F608" s="714"/>
      <c r="G608" s="719"/>
      <c r="H608" s="716"/>
      <c r="I608" s="717"/>
      <c r="J608" s="713"/>
      <c r="K608" s="713"/>
      <c r="L608" s="590"/>
      <c r="M608" s="590"/>
      <c r="N608" s="716"/>
      <c r="O608" s="718"/>
      <c r="P608" s="590"/>
      <c r="Q608" s="590"/>
      <c r="R608" s="590"/>
      <c r="S608" s="590"/>
      <c r="T608" s="716"/>
      <c r="U608" s="717"/>
    </row>
    <row r="609" spans="1:21" ht="15.75" customHeight="1">
      <c r="A609" s="590"/>
      <c r="B609" s="590"/>
      <c r="C609" s="591"/>
      <c r="D609" s="590"/>
      <c r="E609" s="592"/>
      <c r="F609" s="714"/>
      <c r="G609" s="719"/>
      <c r="H609" s="716"/>
      <c r="I609" s="717"/>
      <c r="J609" s="713"/>
      <c r="K609" s="713"/>
      <c r="L609" s="590"/>
      <c r="M609" s="590"/>
      <c r="N609" s="716"/>
      <c r="O609" s="718"/>
      <c r="P609" s="590"/>
      <c r="Q609" s="590"/>
      <c r="R609" s="590"/>
      <c r="S609" s="590"/>
      <c r="T609" s="716"/>
      <c r="U609" s="717"/>
    </row>
    <row r="610" spans="1:21" ht="15.75" customHeight="1">
      <c r="A610" s="590"/>
      <c r="B610" s="590"/>
      <c r="C610" s="591"/>
      <c r="D610" s="590"/>
      <c r="E610" s="592"/>
      <c r="F610" s="714"/>
      <c r="G610" s="719"/>
      <c r="H610" s="716"/>
      <c r="I610" s="717"/>
      <c r="J610" s="713"/>
      <c r="K610" s="713"/>
      <c r="L610" s="590"/>
      <c r="M610" s="590"/>
      <c r="N610" s="716"/>
      <c r="O610" s="718"/>
      <c r="P610" s="590"/>
      <c r="Q610" s="590"/>
      <c r="R610" s="590"/>
      <c r="S610" s="590"/>
      <c r="T610" s="716"/>
      <c r="U610" s="717"/>
    </row>
    <row r="611" spans="1:21" ht="15.75" customHeight="1">
      <c r="A611" s="590"/>
      <c r="B611" s="590"/>
      <c r="C611" s="591"/>
      <c r="D611" s="590"/>
      <c r="E611" s="592"/>
      <c r="F611" s="714"/>
      <c r="G611" s="719"/>
      <c r="H611" s="716"/>
      <c r="I611" s="717"/>
      <c r="J611" s="713"/>
      <c r="K611" s="713"/>
      <c r="L611" s="590"/>
      <c r="M611" s="590"/>
      <c r="N611" s="716"/>
      <c r="O611" s="718"/>
      <c r="P611" s="590"/>
      <c r="Q611" s="590"/>
      <c r="R611" s="590"/>
      <c r="S611" s="590"/>
      <c r="T611" s="716"/>
      <c r="U611" s="717"/>
    </row>
    <row r="612" spans="1:21" ht="15.75" customHeight="1">
      <c r="A612" s="590"/>
      <c r="B612" s="590"/>
      <c r="C612" s="591"/>
      <c r="D612" s="590"/>
      <c r="E612" s="592"/>
      <c r="F612" s="714"/>
      <c r="G612" s="719"/>
      <c r="H612" s="716"/>
      <c r="I612" s="717"/>
      <c r="J612" s="713"/>
      <c r="K612" s="713"/>
      <c r="L612" s="590"/>
      <c r="M612" s="590"/>
      <c r="N612" s="716"/>
      <c r="O612" s="718"/>
      <c r="P612" s="590"/>
      <c r="Q612" s="590"/>
      <c r="R612" s="590"/>
      <c r="S612" s="590"/>
      <c r="T612" s="716"/>
      <c r="U612" s="717"/>
    </row>
    <row r="613" spans="1:21" ht="15.75" customHeight="1">
      <c r="A613" s="590"/>
      <c r="B613" s="590"/>
      <c r="C613" s="591"/>
      <c r="D613" s="590"/>
      <c r="E613" s="592"/>
      <c r="F613" s="714"/>
      <c r="G613" s="719"/>
      <c r="H613" s="716"/>
      <c r="I613" s="717"/>
      <c r="J613" s="713"/>
      <c r="K613" s="713"/>
      <c r="L613" s="590"/>
      <c r="M613" s="590"/>
      <c r="N613" s="716"/>
      <c r="O613" s="718"/>
      <c r="P613" s="590"/>
      <c r="Q613" s="590"/>
      <c r="R613" s="590"/>
      <c r="S613" s="590"/>
      <c r="T613" s="716"/>
      <c r="U613" s="717"/>
    </row>
    <row r="614" spans="1:21" ht="15.75" customHeight="1">
      <c r="A614" s="590"/>
      <c r="B614" s="590"/>
      <c r="C614" s="591"/>
      <c r="D614" s="590"/>
      <c r="E614" s="592"/>
      <c r="F614" s="714"/>
      <c r="G614" s="719"/>
      <c r="H614" s="716"/>
      <c r="I614" s="717"/>
      <c r="J614" s="713"/>
      <c r="K614" s="713"/>
      <c r="L614" s="590"/>
      <c r="M614" s="590"/>
      <c r="N614" s="716"/>
      <c r="O614" s="718"/>
      <c r="P614" s="590"/>
      <c r="Q614" s="590"/>
      <c r="R614" s="590"/>
      <c r="S614" s="590"/>
      <c r="T614" s="716"/>
      <c r="U614" s="717"/>
    </row>
    <row r="615" spans="1:21" ht="15.75" customHeight="1">
      <c r="A615" s="590"/>
      <c r="B615" s="590"/>
      <c r="C615" s="591"/>
      <c r="D615" s="590"/>
      <c r="E615" s="592"/>
      <c r="F615" s="714"/>
      <c r="G615" s="719"/>
      <c r="H615" s="716"/>
      <c r="I615" s="717"/>
      <c r="J615" s="713"/>
      <c r="K615" s="713"/>
      <c r="L615" s="590"/>
      <c r="M615" s="590"/>
      <c r="N615" s="716"/>
      <c r="O615" s="718"/>
      <c r="P615" s="590"/>
      <c r="Q615" s="590"/>
      <c r="R615" s="590"/>
      <c r="S615" s="590"/>
      <c r="T615" s="716"/>
      <c r="U615" s="717"/>
    </row>
    <row r="616" spans="1:21" ht="15.75" customHeight="1">
      <c r="A616" s="590"/>
      <c r="B616" s="590"/>
      <c r="C616" s="591"/>
      <c r="D616" s="590"/>
      <c r="E616" s="592"/>
      <c r="F616" s="714"/>
      <c r="G616" s="719"/>
      <c r="H616" s="716"/>
      <c r="I616" s="717"/>
      <c r="J616" s="713"/>
      <c r="K616" s="713"/>
      <c r="L616" s="590"/>
      <c r="M616" s="590"/>
      <c r="N616" s="716"/>
      <c r="O616" s="718"/>
      <c r="P616" s="590"/>
      <c r="Q616" s="590"/>
      <c r="R616" s="590"/>
      <c r="S616" s="590"/>
      <c r="T616" s="716"/>
      <c r="U616" s="717"/>
    </row>
    <row r="617" spans="1:21" ht="15.75" customHeight="1">
      <c r="A617" s="590"/>
      <c r="B617" s="590"/>
      <c r="C617" s="591"/>
      <c r="D617" s="590"/>
      <c r="E617" s="592"/>
      <c r="F617" s="714"/>
      <c r="G617" s="719"/>
      <c r="H617" s="716"/>
      <c r="I617" s="717"/>
      <c r="J617" s="713"/>
      <c r="K617" s="713"/>
      <c r="L617" s="590"/>
      <c r="M617" s="590"/>
      <c r="N617" s="716"/>
      <c r="O617" s="718"/>
      <c r="P617" s="590"/>
      <c r="Q617" s="590"/>
      <c r="R617" s="590"/>
      <c r="S617" s="590"/>
      <c r="T617" s="716"/>
      <c r="U617" s="717"/>
    </row>
    <row r="618" spans="1:21" ht="15.75" customHeight="1">
      <c r="A618" s="590"/>
      <c r="B618" s="590"/>
      <c r="C618" s="591"/>
      <c r="D618" s="590"/>
      <c r="E618" s="592"/>
      <c r="F618" s="714"/>
      <c r="G618" s="719"/>
      <c r="H618" s="716"/>
      <c r="I618" s="717"/>
      <c r="J618" s="713"/>
      <c r="K618" s="713"/>
      <c r="L618" s="590"/>
      <c r="M618" s="590"/>
      <c r="N618" s="716"/>
      <c r="O618" s="718"/>
      <c r="P618" s="590"/>
      <c r="Q618" s="590"/>
      <c r="R618" s="590"/>
      <c r="S618" s="590"/>
      <c r="T618" s="716"/>
      <c r="U618" s="717"/>
    </row>
    <row r="619" spans="1:21" ht="15.75" customHeight="1">
      <c r="A619" s="590"/>
      <c r="B619" s="590"/>
      <c r="C619" s="591"/>
      <c r="D619" s="590"/>
      <c r="E619" s="592"/>
      <c r="F619" s="714"/>
      <c r="G619" s="719"/>
      <c r="H619" s="716"/>
      <c r="I619" s="717"/>
      <c r="J619" s="713"/>
      <c r="K619" s="713"/>
      <c r="L619" s="590"/>
      <c r="M619" s="590"/>
      <c r="N619" s="716"/>
      <c r="O619" s="718"/>
      <c r="P619" s="590"/>
      <c r="Q619" s="590"/>
      <c r="R619" s="590"/>
      <c r="S619" s="590"/>
      <c r="T619" s="716"/>
      <c r="U619" s="717"/>
    </row>
    <row r="620" spans="1:21" ht="15.75" customHeight="1">
      <c r="A620" s="590"/>
      <c r="B620" s="590"/>
      <c r="C620" s="591"/>
      <c r="D620" s="590"/>
      <c r="E620" s="592"/>
      <c r="F620" s="714"/>
      <c r="G620" s="719"/>
      <c r="H620" s="716"/>
      <c r="I620" s="717"/>
      <c r="J620" s="713"/>
      <c r="K620" s="713"/>
      <c r="L620" s="590"/>
      <c r="M620" s="590"/>
      <c r="N620" s="716"/>
      <c r="O620" s="718"/>
      <c r="P620" s="590"/>
      <c r="Q620" s="590"/>
      <c r="R620" s="590"/>
      <c r="S620" s="590"/>
      <c r="T620" s="716"/>
      <c r="U620" s="717"/>
    </row>
    <row r="621" spans="1:21" ht="15.75" customHeight="1">
      <c r="A621" s="590"/>
      <c r="B621" s="590"/>
      <c r="C621" s="591"/>
      <c r="D621" s="590"/>
      <c r="E621" s="592"/>
      <c r="F621" s="714"/>
      <c r="G621" s="719"/>
      <c r="H621" s="716"/>
      <c r="I621" s="717"/>
      <c r="J621" s="713"/>
      <c r="K621" s="713"/>
      <c r="L621" s="590"/>
      <c r="M621" s="590"/>
      <c r="N621" s="716"/>
      <c r="O621" s="718"/>
      <c r="P621" s="590"/>
      <c r="Q621" s="590"/>
      <c r="R621" s="590"/>
      <c r="S621" s="590"/>
      <c r="T621" s="716"/>
      <c r="U621" s="717"/>
    </row>
    <row r="622" spans="1:21" ht="15.75" customHeight="1">
      <c r="A622" s="590"/>
      <c r="B622" s="590"/>
      <c r="C622" s="591"/>
      <c r="D622" s="590"/>
      <c r="E622" s="592"/>
      <c r="F622" s="714"/>
      <c r="G622" s="719"/>
      <c r="H622" s="716"/>
      <c r="I622" s="717"/>
      <c r="J622" s="713"/>
      <c r="K622" s="713"/>
      <c r="L622" s="590"/>
      <c r="M622" s="590"/>
      <c r="N622" s="716"/>
      <c r="O622" s="718"/>
      <c r="P622" s="590"/>
      <c r="Q622" s="590"/>
      <c r="R622" s="590"/>
      <c r="S622" s="590"/>
      <c r="T622" s="716"/>
      <c r="U622" s="717"/>
    </row>
    <row r="623" spans="1:21" ht="15.75" customHeight="1">
      <c r="A623" s="590"/>
      <c r="B623" s="590"/>
      <c r="C623" s="591"/>
      <c r="D623" s="590"/>
      <c r="E623" s="592"/>
      <c r="F623" s="714"/>
      <c r="G623" s="719"/>
      <c r="H623" s="716"/>
      <c r="I623" s="717"/>
      <c r="J623" s="713"/>
      <c r="K623" s="713"/>
      <c r="L623" s="590"/>
      <c r="M623" s="590"/>
      <c r="N623" s="716"/>
      <c r="O623" s="718"/>
      <c r="P623" s="590"/>
      <c r="Q623" s="590"/>
      <c r="R623" s="590"/>
      <c r="S623" s="590"/>
      <c r="T623" s="716"/>
      <c r="U623" s="717"/>
    </row>
    <row r="624" spans="1:21" ht="15.75" customHeight="1">
      <c r="A624" s="590"/>
      <c r="B624" s="590"/>
      <c r="C624" s="591"/>
      <c r="D624" s="590"/>
      <c r="E624" s="592"/>
      <c r="F624" s="714"/>
      <c r="G624" s="719"/>
      <c r="H624" s="716"/>
      <c r="I624" s="717"/>
      <c r="J624" s="713"/>
      <c r="K624" s="713"/>
      <c r="L624" s="590"/>
      <c r="M624" s="590"/>
      <c r="N624" s="716"/>
      <c r="O624" s="718"/>
      <c r="P624" s="590"/>
      <c r="Q624" s="590"/>
      <c r="R624" s="590"/>
      <c r="S624" s="590"/>
      <c r="T624" s="716"/>
      <c r="U624" s="717"/>
    </row>
    <row r="625" spans="1:21" ht="15.75" customHeight="1">
      <c r="A625" s="590"/>
      <c r="B625" s="590"/>
      <c r="C625" s="591"/>
      <c r="D625" s="590"/>
      <c r="E625" s="592"/>
      <c r="F625" s="714"/>
      <c r="G625" s="719"/>
      <c r="H625" s="716"/>
      <c r="I625" s="717"/>
      <c r="J625" s="713"/>
      <c r="K625" s="713"/>
      <c r="L625" s="590"/>
      <c r="M625" s="590"/>
      <c r="N625" s="716"/>
      <c r="O625" s="718"/>
      <c r="P625" s="590"/>
      <c r="Q625" s="590"/>
      <c r="R625" s="590"/>
      <c r="S625" s="590"/>
      <c r="T625" s="716"/>
      <c r="U625" s="717"/>
    </row>
    <row r="626" spans="1:21" ht="15.75" customHeight="1">
      <c r="A626" s="590"/>
      <c r="B626" s="590"/>
      <c r="C626" s="591"/>
      <c r="D626" s="590"/>
      <c r="E626" s="592"/>
      <c r="F626" s="714"/>
      <c r="G626" s="719"/>
      <c r="H626" s="716"/>
      <c r="I626" s="717"/>
      <c r="J626" s="713"/>
      <c r="K626" s="713"/>
      <c r="L626" s="590"/>
      <c r="M626" s="590"/>
      <c r="N626" s="716"/>
      <c r="O626" s="718"/>
      <c r="P626" s="590"/>
      <c r="Q626" s="590"/>
      <c r="R626" s="590"/>
      <c r="S626" s="590"/>
      <c r="T626" s="716"/>
      <c r="U626" s="717"/>
    </row>
    <row r="627" spans="1:21" ht="15.75" customHeight="1">
      <c r="A627" s="590"/>
      <c r="B627" s="590"/>
      <c r="C627" s="591"/>
      <c r="D627" s="590"/>
      <c r="E627" s="592"/>
      <c r="F627" s="714"/>
      <c r="G627" s="719"/>
      <c r="H627" s="716"/>
      <c r="I627" s="717"/>
      <c r="J627" s="713"/>
      <c r="K627" s="713"/>
      <c r="L627" s="590"/>
      <c r="M627" s="590"/>
      <c r="N627" s="716"/>
      <c r="O627" s="718"/>
      <c r="P627" s="590"/>
      <c r="Q627" s="590"/>
      <c r="R627" s="590"/>
      <c r="S627" s="590"/>
      <c r="T627" s="716"/>
      <c r="U627" s="717"/>
    </row>
    <row r="628" spans="1:21" ht="15.75" customHeight="1">
      <c r="A628" s="590"/>
      <c r="B628" s="590"/>
      <c r="C628" s="591"/>
      <c r="D628" s="590"/>
      <c r="E628" s="592"/>
      <c r="F628" s="714"/>
      <c r="G628" s="719"/>
      <c r="H628" s="716"/>
      <c r="I628" s="717"/>
      <c r="J628" s="713"/>
      <c r="K628" s="713"/>
      <c r="L628" s="590"/>
      <c r="M628" s="590"/>
      <c r="N628" s="716"/>
      <c r="O628" s="718"/>
      <c r="P628" s="590"/>
      <c r="Q628" s="590"/>
      <c r="R628" s="590"/>
      <c r="S628" s="590"/>
      <c r="T628" s="716"/>
      <c r="U628" s="717"/>
    </row>
    <row r="629" spans="1:21" ht="15.75" customHeight="1">
      <c r="A629" s="590"/>
      <c r="B629" s="590"/>
      <c r="C629" s="591"/>
      <c r="D629" s="590"/>
      <c r="E629" s="592"/>
      <c r="F629" s="714"/>
      <c r="G629" s="719"/>
      <c r="H629" s="716"/>
      <c r="I629" s="717"/>
      <c r="J629" s="713"/>
      <c r="K629" s="713"/>
      <c r="L629" s="590"/>
      <c r="M629" s="590"/>
      <c r="N629" s="716"/>
      <c r="O629" s="718"/>
      <c r="P629" s="590"/>
      <c r="Q629" s="590"/>
      <c r="R629" s="590"/>
      <c r="S629" s="590"/>
      <c r="T629" s="716"/>
      <c r="U629" s="717"/>
    </row>
    <row r="630" spans="1:21" ht="15.75" customHeight="1">
      <c r="A630" s="590"/>
      <c r="B630" s="590"/>
      <c r="C630" s="591"/>
      <c r="D630" s="590"/>
      <c r="E630" s="592"/>
      <c r="F630" s="714"/>
      <c r="G630" s="719"/>
      <c r="H630" s="716"/>
      <c r="I630" s="717"/>
      <c r="J630" s="713"/>
      <c r="K630" s="713"/>
      <c r="L630" s="590"/>
      <c r="M630" s="590"/>
      <c r="N630" s="716"/>
      <c r="O630" s="718"/>
      <c r="P630" s="590"/>
      <c r="Q630" s="590"/>
      <c r="R630" s="590"/>
      <c r="S630" s="590"/>
      <c r="T630" s="716"/>
      <c r="U630" s="717"/>
    </row>
    <row r="631" spans="1:21" ht="15.75" customHeight="1">
      <c r="A631" s="590"/>
      <c r="B631" s="590"/>
      <c r="C631" s="591"/>
      <c r="D631" s="590"/>
      <c r="E631" s="592"/>
      <c r="F631" s="714"/>
      <c r="G631" s="719"/>
      <c r="H631" s="716"/>
      <c r="I631" s="717"/>
      <c r="J631" s="713"/>
      <c r="K631" s="713"/>
      <c r="L631" s="590"/>
      <c r="M631" s="590"/>
      <c r="N631" s="716"/>
      <c r="O631" s="718"/>
      <c r="P631" s="590"/>
      <c r="Q631" s="590"/>
      <c r="R631" s="590"/>
      <c r="S631" s="590"/>
      <c r="T631" s="716"/>
      <c r="U631" s="717"/>
    </row>
    <row r="632" spans="1:21" ht="15.75" customHeight="1">
      <c r="A632" s="590"/>
      <c r="B632" s="590"/>
      <c r="C632" s="591"/>
      <c r="D632" s="590"/>
      <c r="E632" s="592"/>
      <c r="F632" s="714"/>
      <c r="G632" s="719"/>
      <c r="H632" s="716"/>
      <c r="I632" s="717"/>
      <c r="J632" s="713"/>
      <c r="K632" s="713"/>
      <c r="L632" s="590"/>
      <c r="M632" s="590"/>
      <c r="N632" s="716"/>
      <c r="O632" s="718"/>
      <c r="P632" s="590"/>
      <c r="Q632" s="590"/>
      <c r="R632" s="590"/>
      <c r="S632" s="590"/>
      <c r="T632" s="716"/>
      <c r="U632" s="717"/>
    </row>
    <row r="633" spans="1:21" ht="15.75" customHeight="1">
      <c r="A633" s="590"/>
      <c r="B633" s="590"/>
      <c r="C633" s="591"/>
      <c r="D633" s="590"/>
      <c r="E633" s="592"/>
      <c r="F633" s="714"/>
      <c r="G633" s="719"/>
      <c r="H633" s="716"/>
      <c r="I633" s="717"/>
      <c r="J633" s="713"/>
      <c r="K633" s="713"/>
      <c r="L633" s="590"/>
      <c r="M633" s="590"/>
      <c r="N633" s="716"/>
      <c r="O633" s="718"/>
      <c r="P633" s="590"/>
      <c r="Q633" s="590"/>
      <c r="R633" s="590"/>
      <c r="S633" s="590"/>
      <c r="T633" s="716"/>
      <c r="U633" s="717"/>
    </row>
    <row r="634" spans="1:21" ht="15.75" customHeight="1">
      <c r="A634" s="590"/>
      <c r="B634" s="590"/>
      <c r="C634" s="591"/>
      <c r="D634" s="590"/>
      <c r="E634" s="592"/>
      <c r="F634" s="714"/>
      <c r="G634" s="719"/>
      <c r="H634" s="716"/>
      <c r="I634" s="717"/>
      <c r="J634" s="713"/>
      <c r="K634" s="713"/>
      <c r="L634" s="590"/>
      <c r="M634" s="590"/>
      <c r="N634" s="716"/>
      <c r="O634" s="718"/>
      <c r="P634" s="590"/>
      <c r="Q634" s="590"/>
      <c r="R634" s="590"/>
      <c r="S634" s="590"/>
      <c r="T634" s="716"/>
      <c r="U634" s="717"/>
    </row>
    <row r="635" spans="1:21" ht="15.75" customHeight="1">
      <c r="A635" s="590"/>
      <c r="B635" s="590"/>
      <c r="C635" s="591"/>
      <c r="D635" s="590"/>
      <c r="E635" s="592"/>
      <c r="F635" s="714"/>
      <c r="G635" s="719"/>
      <c r="H635" s="716"/>
      <c r="I635" s="717"/>
      <c r="J635" s="713"/>
      <c r="K635" s="713"/>
      <c r="L635" s="590"/>
      <c r="M635" s="590"/>
      <c r="N635" s="716"/>
      <c r="O635" s="718"/>
      <c r="P635" s="590"/>
      <c r="Q635" s="590"/>
      <c r="R635" s="590"/>
      <c r="S635" s="590"/>
      <c r="T635" s="716"/>
      <c r="U635" s="717"/>
    </row>
    <row r="636" spans="1:21" ht="15.75" customHeight="1">
      <c r="A636" s="590"/>
      <c r="B636" s="590"/>
      <c r="C636" s="591"/>
      <c r="D636" s="590"/>
      <c r="E636" s="592"/>
      <c r="F636" s="714"/>
      <c r="G636" s="719"/>
      <c r="H636" s="716"/>
      <c r="I636" s="717"/>
      <c r="J636" s="713"/>
      <c r="K636" s="713"/>
      <c r="L636" s="590"/>
      <c r="M636" s="590"/>
      <c r="N636" s="716"/>
      <c r="O636" s="718"/>
      <c r="P636" s="590"/>
      <c r="Q636" s="590"/>
      <c r="R636" s="590"/>
      <c r="S636" s="590"/>
      <c r="T636" s="716"/>
      <c r="U636" s="717"/>
    </row>
    <row r="637" spans="1:21" ht="15.75" customHeight="1">
      <c r="A637" s="590"/>
      <c r="B637" s="590"/>
      <c r="C637" s="591"/>
      <c r="D637" s="590"/>
      <c r="E637" s="592"/>
      <c r="F637" s="714"/>
      <c r="G637" s="719"/>
      <c r="H637" s="716"/>
      <c r="I637" s="717"/>
      <c r="J637" s="713"/>
      <c r="K637" s="713"/>
      <c r="L637" s="590"/>
      <c r="M637" s="590"/>
      <c r="N637" s="716"/>
      <c r="O637" s="718"/>
      <c r="P637" s="590"/>
      <c r="Q637" s="590"/>
      <c r="R637" s="590"/>
      <c r="S637" s="590"/>
      <c r="T637" s="716"/>
      <c r="U637" s="717"/>
    </row>
    <row r="638" spans="1:21" ht="15.75" customHeight="1">
      <c r="A638" s="590"/>
      <c r="B638" s="590"/>
      <c r="C638" s="591"/>
      <c r="D638" s="590"/>
      <c r="E638" s="592"/>
      <c r="F638" s="714"/>
      <c r="G638" s="719"/>
      <c r="H638" s="716"/>
      <c r="I638" s="717"/>
      <c r="J638" s="713"/>
      <c r="K638" s="713"/>
      <c r="L638" s="590"/>
      <c r="M638" s="590"/>
      <c r="N638" s="716"/>
      <c r="O638" s="718"/>
      <c r="P638" s="590"/>
      <c r="Q638" s="590"/>
      <c r="R638" s="590"/>
      <c r="S638" s="590"/>
      <c r="T638" s="716"/>
      <c r="U638" s="717"/>
    </row>
    <row r="639" spans="1:21" ht="15.75" customHeight="1">
      <c r="A639" s="590"/>
      <c r="B639" s="590"/>
      <c r="C639" s="591"/>
      <c r="D639" s="590"/>
      <c r="E639" s="592"/>
      <c r="F639" s="714"/>
      <c r="G639" s="719"/>
      <c r="H639" s="716"/>
      <c r="I639" s="717"/>
      <c r="J639" s="713"/>
      <c r="K639" s="713"/>
      <c r="L639" s="590"/>
      <c r="M639" s="590"/>
      <c r="N639" s="716"/>
      <c r="O639" s="718"/>
      <c r="P639" s="590"/>
      <c r="Q639" s="590"/>
      <c r="R639" s="590"/>
      <c r="S639" s="590"/>
      <c r="T639" s="716"/>
      <c r="U639" s="717"/>
    </row>
    <row r="640" spans="1:21" ht="15.75" customHeight="1">
      <c r="A640" s="590"/>
      <c r="B640" s="590"/>
      <c r="C640" s="591"/>
      <c r="D640" s="590"/>
      <c r="E640" s="592"/>
      <c r="F640" s="714"/>
      <c r="G640" s="719"/>
      <c r="H640" s="716"/>
      <c r="I640" s="717"/>
      <c r="J640" s="713"/>
      <c r="K640" s="713"/>
      <c r="L640" s="590"/>
      <c r="M640" s="590"/>
      <c r="N640" s="716"/>
      <c r="O640" s="718"/>
      <c r="P640" s="590"/>
      <c r="Q640" s="590"/>
      <c r="R640" s="590"/>
      <c r="S640" s="590"/>
      <c r="T640" s="716"/>
      <c r="U640" s="717"/>
    </row>
    <row r="641" spans="1:21" ht="15.75" customHeight="1">
      <c r="A641" s="590"/>
      <c r="B641" s="590"/>
      <c r="C641" s="591"/>
      <c r="D641" s="590"/>
      <c r="E641" s="592"/>
      <c r="F641" s="714"/>
      <c r="G641" s="719"/>
      <c r="H641" s="716"/>
      <c r="I641" s="717"/>
      <c r="J641" s="713"/>
      <c r="K641" s="713"/>
      <c r="L641" s="590"/>
      <c r="M641" s="590"/>
      <c r="N641" s="716"/>
      <c r="O641" s="718"/>
      <c r="P641" s="590"/>
      <c r="Q641" s="590"/>
      <c r="R641" s="590"/>
      <c r="S641" s="590"/>
      <c r="T641" s="716"/>
      <c r="U641" s="717"/>
    </row>
    <row r="642" spans="1:21" ht="15.75" customHeight="1">
      <c r="A642" s="590"/>
      <c r="B642" s="590"/>
      <c r="C642" s="591"/>
      <c r="D642" s="590"/>
      <c r="E642" s="592"/>
      <c r="F642" s="714"/>
      <c r="G642" s="719"/>
      <c r="H642" s="716"/>
      <c r="I642" s="717"/>
      <c r="J642" s="713"/>
      <c r="K642" s="713"/>
      <c r="L642" s="590"/>
      <c r="M642" s="590"/>
      <c r="N642" s="716"/>
      <c r="O642" s="718"/>
      <c r="P642" s="590"/>
      <c r="Q642" s="590"/>
      <c r="R642" s="590"/>
      <c r="S642" s="590"/>
      <c r="T642" s="716"/>
      <c r="U642" s="717"/>
    </row>
    <row r="643" spans="1:21" ht="15.75" customHeight="1">
      <c r="A643" s="590"/>
      <c r="B643" s="590"/>
      <c r="C643" s="591"/>
      <c r="D643" s="590"/>
      <c r="E643" s="592"/>
      <c r="F643" s="714"/>
      <c r="G643" s="719"/>
      <c r="H643" s="716"/>
      <c r="I643" s="717"/>
      <c r="J643" s="713"/>
      <c r="K643" s="713"/>
      <c r="L643" s="590"/>
      <c r="M643" s="590"/>
      <c r="N643" s="716"/>
      <c r="O643" s="718"/>
      <c r="P643" s="590"/>
      <c r="Q643" s="590"/>
      <c r="R643" s="590"/>
      <c r="S643" s="590"/>
      <c r="T643" s="716"/>
      <c r="U643" s="717"/>
    </row>
    <row r="644" spans="1:21" ht="15.75" customHeight="1">
      <c r="A644" s="590"/>
      <c r="B644" s="590"/>
      <c r="C644" s="591"/>
      <c r="D644" s="590"/>
      <c r="E644" s="592"/>
      <c r="F644" s="714"/>
      <c r="G644" s="719"/>
      <c r="H644" s="716"/>
      <c r="I644" s="717"/>
      <c r="J644" s="713"/>
      <c r="K644" s="713"/>
      <c r="L644" s="590"/>
      <c r="M644" s="590"/>
      <c r="N644" s="716"/>
      <c r="O644" s="718"/>
      <c r="P644" s="590"/>
      <c r="Q644" s="590"/>
      <c r="R644" s="590"/>
      <c r="S644" s="590"/>
      <c r="T644" s="716"/>
      <c r="U644" s="717"/>
    </row>
    <row r="645" spans="1:21" ht="15.75" customHeight="1">
      <c r="A645" s="590"/>
      <c r="B645" s="590"/>
      <c r="C645" s="591"/>
      <c r="D645" s="590"/>
      <c r="E645" s="592"/>
      <c r="F645" s="714"/>
      <c r="G645" s="719"/>
      <c r="H645" s="716"/>
      <c r="I645" s="717"/>
      <c r="J645" s="713"/>
      <c r="K645" s="713"/>
      <c r="L645" s="590"/>
      <c r="M645" s="590"/>
      <c r="N645" s="716"/>
      <c r="O645" s="718"/>
      <c r="P645" s="590"/>
      <c r="Q645" s="590"/>
      <c r="R645" s="590"/>
      <c r="S645" s="590"/>
      <c r="T645" s="716"/>
      <c r="U645" s="717"/>
    </row>
    <row r="646" spans="1:21" ht="15.75" customHeight="1">
      <c r="A646" s="590"/>
      <c r="B646" s="590"/>
      <c r="C646" s="591"/>
      <c r="D646" s="590"/>
      <c r="E646" s="592"/>
      <c r="F646" s="714"/>
      <c r="G646" s="719"/>
      <c r="H646" s="716"/>
      <c r="I646" s="717"/>
      <c r="J646" s="713"/>
      <c r="K646" s="713"/>
      <c r="L646" s="590"/>
      <c r="M646" s="590"/>
      <c r="N646" s="716"/>
      <c r="O646" s="718"/>
      <c r="P646" s="590"/>
      <c r="Q646" s="590"/>
      <c r="R646" s="590"/>
      <c r="S646" s="590"/>
      <c r="T646" s="716"/>
      <c r="U646" s="717"/>
    </row>
    <row r="647" spans="1:21" ht="15.75" customHeight="1">
      <c r="A647" s="590"/>
      <c r="B647" s="590"/>
      <c r="C647" s="591"/>
      <c r="D647" s="590"/>
      <c r="E647" s="592"/>
      <c r="F647" s="714"/>
      <c r="G647" s="719"/>
      <c r="H647" s="716"/>
      <c r="I647" s="717"/>
      <c r="J647" s="713"/>
      <c r="K647" s="713"/>
      <c r="L647" s="590"/>
      <c r="M647" s="590"/>
      <c r="N647" s="716"/>
      <c r="O647" s="718"/>
      <c r="P647" s="590"/>
      <c r="Q647" s="590"/>
      <c r="R647" s="590"/>
      <c r="S647" s="590"/>
      <c r="T647" s="716"/>
      <c r="U647" s="717"/>
    </row>
    <row r="648" spans="1:21" ht="15.75" customHeight="1">
      <c r="A648" s="590"/>
      <c r="B648" s="590"/>
      <c r="C648" s="591"/>
      <c r="D648" s="590"/>
      <c r="E648" s="592"/>
      <c r="F648" s="714"/>
      <c r="G648" s="719"/>
      <c r="H648" s="716"/>
      <c r="I648" s="717"/>
      <c r="J648" s="713"/>
      <c r="K648" s="713"/>
      <c r="L648" s="590"/>
      <c r="M648" s="590"/>
      <c r="N648" s="716"/>
      <c r="O648" s="718"/>
      <c r="P648" s="590"/>
      <c r="Q648" s="590"/>
      <c r="R648" s="590"/>
      <c r="S648" s="590"/>
      <c r="T648" s="716"/>
      <c r="U648" s="717"/>
    </row>
    <row r="649" spans="1:21" ht="15.75" customHeight="1">
      <c r="A649" s="590"/>
      <c r="B649" s="590"/>
      <c r="C649" s="591"/>
      <c r="D649" s="590"/>
      <c r="E649" s="592"/>
      <c r="F649" s="714"/>
      <c r="G649" s="719"/>
      <c r="H649" s="716"/>
      <c r="I649" s="717"/>
      <c r="J649" s="713"/>
      <c r="K649" s="713"/>
      <c r="L649" s="590"/>
      <c r="M649" s="590"/>
      <c r="N649" s="716"/>
      <c r="O649" s="718"/>
      <c r="P649" s="590"/>
      <c r="Q649" s="590"/>
      <c r="R649" s="590"/>
      <c r="S649" s="590"/>
      <c r="T649" s="716"/>
      <c r="U649" s="717"/>
    </row>
    <row r="650" spans="1:21" ht="15.75" customHeight="1">
      <c r="A650" s="590"/>
      <c r="B650" s="590"/>
      <c r="C650" s="591"/>
      <c r="D650" s="590"/>
      <c r="E650" s="592"/>
      <c r="F650" s="714"/>
      <c r="G650" s="719"/>
      <c r="H650" s="716"/>
      <c r="I650" s="717"/>
      <c r="J650" s="713"/>
      <c r="K650" s="713"/>
      <c r="L650" s="590"/>
      <c r="M650" s="590"/>
      <c r="N650" s="716"/>
      <c r="O650" s="718"/>
      <c r="P650" s="590"/>
      <c r="Q650" s="590"/>
      <c r="R650" s="590"/>
      <c r="S650" s="590"/>
      <c r="T650" s="716"/>
      <c r="U650" s="717"/>
    </row>
    <row r="651" spans="1:21" ht="15.75" customHeight="1">
      <c r="A651" s="590"/>
      <c r="B651" s="590"/>
      <c r="C651" s="591"/>
      <c r="D651" s="590"/>
      <c r="E651" s="592"/>
      <c r="F651" s="714"/>
      <c r="G651" s="719"/>
      <c r="H651" s="716"/>
      <c r="I651" s="717"/>
      <c r="J651" s="713"/>
      <c r="K651" s="713"/>
      <c r="L651" s="590"/>
      <c r="M651" s="590"/>
      <c r="N651" s="716"/>
      <c r="O651" s="718"/>
      <c r="P651" s="590"/>
      <c r="Q651" s="590"/>
      <c r="R651" s="590"/>
      <c r="S651" s="590"/>
      <c r="T651" s="716"/>
      <c r="U651" s="717"/>
    </row>
    <row r="652" spans="1:21" ht="15.75" customHeight="1">
      <c r="A652" s="590"/>
      <c r="B652" s="590"/>
      <c r="C652" s="591"/>
      <c r="D652" s="590"/>
      <c r="E652" s="592"/>
      <c r="F652" s="714"/>
      <c r="G652" s="719"/>
      <c r="H652" s="716"/>
      <c r="I652" s="717"/>
      <c r="J652" s="713"/>
      <c r="K652" s="713"/>
      <c r="L652" s="590"/>
      <c r="M652" s="590"/>
      <c r="N652" s="716"/>
      <c r="O652" s="718"/>
      <c r="P652" s="590"/>
      <c r="Q652" s="590"/>
      <c r="R652" s="590"/>
      <c r="S652" s="590"/>
      <c r="T652" s="716"/>
      <c r="U652" s="717"/>
    </row>
    <row r="653" spans="1:21" ht="15.75" customHeight="1">
      <c r="A653" s="590"/>
      <c r="B653" s="590"/>
      <c r="C653" s="591"/>
      <c r="D653" s="590"/>
      <c r="E653" s="592"/>
      <c r="F653" s="714"/>
      <c r="G653" s="719"/>
      <c r="H653" s="716"/>
      <c r="I653" s="717"/>
      <c r="J653" s="713"/>
      <c r="K653" s="713"/>
      <c r="L653" s="590"/>
      <c r="M653" s="590"/>
      <c r="N653" s="716"/>
      <c r="O653" s="718"/>
      <c r="P653" s="590"/>
      <c r="Q653" s="590"/>
      <c r="R653" s="590"/>
      <c r="S653" s="590"/>
      <c r="T653" s="716"/>
      <c r="U653" s="717"/>
    </row>
    <row r="654" spans="1:21" ht="15.75" customHeight="1">
      <c r="A654" s="590"/>
      <c r="B654" s="590"/>
      <c r="C654" s="591"/>
      <c r="D654" s="590"/>
      <c r="E654" s="592"/>
      <c r="F654" s="714"/>
      <c r="G654" s="719"/>
      <c r="H654" s="716"/>
      <c r="I654" s="717"/>
      <c r="J654" s="713"/>
      <c r="K654" s="713"/>
      <c r="L654" s="590"/>
      <c r="M654" s="590"/>
      <c r="N654" s="716"/>
      <c r="O654" s="718"/>
      <c r="P654" s="590"/>
      <c r="Q654" s="590"/>
      <c r="R654" s="590"/>
      <c r="S654" s="590"/>
      <c r="T654" s="716"/>
      <c r="U654" s="717"/>
    </row>
    <row r="655" spans="1:21" ht="15.75" customHeight="1">
      <c r="A655" s="590"/>
      <c r="B655" s="590"/>
      <c r="C655" s="591"/>
      <c r="D655" s="590"/>
      <c r="E655" s="592"/>
      <c r="F655" s="714"/>
      <c r="G655" s="719"/>
      <c r="H655" s="716"/>
      <c r="I655" s="717"/>
      <c r="J655" s="713"/>
      <c r="K655" s="713"/>
      <c r="L655" s="590"/>
      <c r="M655" s="590"/>
      <c r="N655" s="716"/>
      <c r="O655" s="718"/>
      <c r="P655" s="590"/>
      <c r="Q655" s="590"/>
      <c r="R655" s="590"/>
      <c r="S655" s="590"/>
      <c r="T655" s="716"/>
      <c r="U655" s="717"/>
    </row>
    <row r="656" spans="1:21" ht="15.75" customHeight="1">
      <c r="A656" s="590"/>
      <c r="B656" s="590"/>
      <c r="C656" s="591"/>
      <c r="D656" s="590"/>
      <c r="E656" s="592"/>
      <c r="F656" s="714"/>
      <c r="G656" s="719"/>
      <c r="H656" s="716"/>
      <c r="I656" s="717"/>
      <c r="J656" s="713"/>
      <c r="K656" s="713"/>
      <c r="L656" s="590"/>
      <c r="M656" s="590"/>
      <c r="N656" s="716"/>
      <c r="O656" s="718"/>
      <c r="P656" s="590"/>
      <c r="Q656" s="590"/>
      <c r="R656" s="590"/>
      <c r="S656" s="590"/>
      <c r="T656" s="716"/>
      <c r="U656" s="717"/>
    </row>
    <row r="657" spans="1:21" ht="15.75" customHeight="1">
      <c r="A657" s="590"/>
      <c r="B657" s="590"/>
      <c r="C657" s="591"/>
      <c r="D657" s="590"/>
      <c r="E657" s="592"/>
      <c r="F657" s="714"/>
      <c r="G657" s="719"/>
      <c r="H657" s="716"/>
      <c r="I657" s="717"/>
      <c r="J657" s="713"/>
      <c r="K657" s="713"/>
      <c r="L657" s="590"/>
      <c r="M657" s="590"/>
      <c r="N657" s="716"/>
      <c r="O657" s="718"/>
      <c r="P657" s="590"/>
      <c r="Q657" s="590"/>
      <c r="R657" s="590"/>
      <c r="S657" s="590"/>
      <c r="T657" s="716"/>
      <c r="U657" s="717"/>
    </row>
    <row r="658" spans="1:21" ht="15.75" customHeight="1">
      <c r="A658" s="590"/>
      <c r="B658" s="590"/>
      <c r="C658" s="591"/>
      <c r="D658" s="590"/>
      <c r="E658" s="592"/>
      <c r="F658" s="714"/>
      <c r="G658" s="719"/>
      <c r="H658" s="716"/>
      <c r="I658" s="717"/>
      <c r="J658" s="713"/>
      <c r="K658" s="713"/>
      <c r="L658" s="590"/>
      <c r="M658" s="590"/>
      <c r="N658" s="716"/>
      <c r="O658" s="718"/>
      <c r="P658" s="590"/>
      <c r="Q658" s="590"/>
      <c r="R658" s="590"/>
      <c r="S658" s="590"/>
      <c r="T658" s="716"/>
      <c r="U658" s="717"/>
    </row>
    <row r="659" spans="1:21" ht="15.75" customHeight="1">
      <c r="A659" s="590"/>
      <c r="B659" s="590"/>
      <c r="C659" s="591"/>
      <c r="D659" s="590"/>
      <c r="E659" s="592"/>
      <c r="F659" s="714"/>
      <c r="G659" s="719"/>
      <c r="H659" s="716"/>
      <c r="I659" s="717"/>
      <c r="J659" s="713"/>
      <c r="K659" s="713"/>
      <c r="L659" s="590"/>
      <c r="M659" s="590"/>
      <c r="N659" s="716"/>
      <c r="O659" s="718"/>
      <c r="P659" s="590"/>
      <c r="Q659" s="590"/>
      <c r="R659" s="590"/>
      <c r="S659" s="590"/>
      <c r="T659" s="716"/>
      <c r="U659" s="717"/>
    </row>
    <row r="660" spans="1:21" ht="15.75" customHeight="1">
      <c r="A660" s="590"/>
      <c r="B660" s="590"/>
      <c r="C660" s="591"/>
      <c r="D660" s="590"/>
      <c r="E660" s="592"/>
      <c r="F660" s="714"/>
      <c r="G660" s="719"/>
      <c r="H660" s="716"/>
      <c r="I660" s="717"/>
      <c r="J660" s="713"/>
      <c r="K660" s="713"/>
      <c r="L660" s="590"/>
      <c r="M660" s="590"/>
      <c r="N660" s="716"/>
      <c r="O660" s="718"/>
      <c r="P660" s="590"/>
      <c r="Q660" s="590"/>
      <c r="R660" s="590"/>
      <c r="S660" s="590"/>
      <c r="T660" s="716"/>
      <c r="U660" s="717"/>
    </row>
    <row r="661" spans="1:21" ht="15.75" customHeight="1">
      <c r="A661" s="590"/>
      <c r="B661" s="590"/>
      <c r="C661" s="591"/>
      <c r="D661" s="590"/>
      <c r="E661" s="592"/>
      <c r="F661" s="714"/>
      <c r="G661" s="719"/>
      <c r="H661" s="716"/>
      <c r="I661" s="717"/>
      <c r="J661" s="713"/>
      <c r="K661" s="713"/>
      <c r="L661" s="590"/>
      <c r="M661" s="590"/>
      <c r="N661" s="716"/>
      <c r="O661" s="718"/>
      <c r="P661" s="590"/>
      <c r="Q661" s="590"/>
      <c r="R661" s="590"/>
      <c r="S661" s="590"/>
      <c r="T661" s="716"/>
      <c r="U661" s="717"/>
    </row>
    <row r="662" spans="1:21" ht="15.75" customHeight="1">
      <c r="A662" s="590"/>
      <c r="B662" s="590"/>
      <c r="C662" s="591"/>
      <c r="D662" s="590"/>
      <c r="E662" s="592"/>
      <c r="F662" s="714"/>
      <c r="G662" s="719"/>
      <c r="H662" s="716"/>
      <c r="I662" s="717"/>
      <c r="J662" s="713"/>
      <c r="K662" s="713"/>
      <c r="L662" s="590"/>
      <c r="M662" s="590"/>
      <c r="N662" s="716"/>
      <c r="O662" s="718"/>
      <c r="P662" s="590"/>
      <c r="Q662" s="590"/>
      <c r="R662" s="590"/>
      <c r="S662" s="590"/>
      <c r="T662" s="716"/>
      <c r="U662" s="717"/>
    </row>
    <row r="663" spans="1:21" ht="15.75" customHeight="1">
      <c r="A663" s="590"/>
      <c r="B663" s="590"/>
      <c r="C663" s="591"/>
      <c r="D663" s="590"/>
      <c r="E663" s="592"/>
      <c r="F663" s="714"/>
      <c r="G663" s="719"/>
      <c r="H663" s="716"/>
      <c r="I663" s="717"/>
      <c r="J663" s="713"/>
      <c r="K663" s="713"/>
      <c r="L663" s="590"/>
      <c r="M663" s="590"/>
      <c r="N663" s="716"/>
      <c r="O663" s="718"/>
      <c r="P663" s="590"/>
      <c r="Q663" s="590"/>
      <c r="R663" s="590"/>
      <c r="S663" s="590"/>
      <c r="T663" s="716"/>
      <c r="U663" s="717"/>
    </row>
    <row r="664" spans="1:21" ht="15.75" customHeight="1">
      <c r="A664" s="590"/>
      <c r="B664" s="590"/>
      <c r="C664" s="591"/>
      <c r="D664" s="590"/>
      <c r="E664" s="592"/>
      <c r="F664" s="714"/>
      <c r="G664" s="719"/>
      <c r="H664" s="716"/>
      <c r="I664" s="717"/>
      <c r="J664" s="713"/>
      <c r="K664" s="713"/>
      <c r="L664" s="590"/>
      <c r="M664" s="590"/>
      <c r="N664" s="716"/>
      <c r="O664" s="718"/>
      <c r="P664" s="590"/>
      <c r="Q664" s="590"/>
      <c r="R664" s="590"/>
      <c r="S664" s="590"/>
      <c r="T664" s="716"/>
      <c r="U664" s="717"/>
    </row>
    <row r="665" spans="1:21" ht="15.75" customHeight="1">
      <c r="A665" s="590"/>
      <c r="B665" s="590"/>
      <c r="C665" s="591"/>
      <c r="D665" s="590"/>
      <c r="E665" s="592"/>
      <c r="F665" s="714"/>
      <c r="G665" s="719"/>
      <c r="H665" s="716"/>
      <c r="I665" s="717"/>
      <c r="J665" s="713"/>
      <c r="K665" s="713"/>
      <c r="L665" s="590"/>
      <c r="M665" s="590"/>
      <c r="N665" s="716"/>
      <c r="O665" s="718"/>
      <c r="P665" s="590"/>
      <c r="Q665" s="590"/>
      <c r="R665" s="590"/>
      <c r="S665" s="590"/>
      <c r="T665" s="716"/>
      <c r="U665" s="717"/>
    </row>
    <row r="666" spans="1:21" ht="15.75" customHeight="1">
      <c r="A666" s="590"/>
      <c r="B666" s="590"/>
      <c r="C666" s="591"/>
      <c r="D666" s="590"/>
      <c r="E666" s="592"/>
      <c r="F666" s="714"/>
      <c r="G666" s="719"/>
      <c r="H666" s="716"/>
      <c r="I666" s="717"/>
      <c r="J666" s="713"/>
      <c r="K666" s="713"/>
      <c r="L666" s="590"/>
      <c r="M666" s="590"/>
      <c r="N666" s="716"/>
      <c r="O666" s="718"/>
      <c r="P666" s="590"/>
      <c r="Q666" s="590"/>
      <c r="R666" s="590"/>
      <c r="S666" s="590"/>
      <c r="T666" s="716"/>
      <c r="U666" s="717"/>
    </row>
    <row r="667" spans="1:21" ht="15.75" customHeight="1">
      <c r="A667" s="590"/>
      <c r="B667" s="590"/>
      <c r="C667" s="591"/>
      <c r="D667" s="590"/>
      <c r="E667" s="592"/>
      <c r="F667" s="714"/>
      <c r="G667" s="719"/>
      <c r="H667" s="716"/>
      <c r="I667" s="717"/>
      <c r="J667" s="713"/>
      <c r="K667" s="713"/>
      <c r="L667" s="590"/>
      <c r="M667" s="590"/>
      <c r="N667" s="716"/>
      <c r="O667" s="718"/>
      <c r="P667" s="590"/>
      <c r="Q667" s="590"/>
      <c r="R667" s="590"/>
      <c r="S667" s="590"/>
      <c r="T667" s="716"/>
      <c r="U667" s="717"/>
    </row>
    <row r="668" spans="1:21" ht="15.75" customHeight="1">
      <c r="A668" s="590"/>
      <c r="B668" s="590"/>
      <c r="C668" s="591"/>
      <c r="D668" s="590"/>
      <c r="E668" s="592"/>
      <c r="F668" s="714"/>
      <c r="G668" s="719"/>
      <c r="H668" s="716"/>
      <c r="I668" s="717"/>
      <c r="J668" s="713"/>
      <c r="K668" s="713"/>
      <c r="L668" s="590"/>
      <c r="M668" s="590"/>
      <c r="N668" s="716"/>
      <c r="O668" s="718"/>
      <c r="P668" s="590"/>
      <c r="Q668" s="590"/>
      <c r="R668" s="590"/>
      <c r="S668" s="590"/>
      <c r="T668" s="716"/>
      <c r="U668" s="717"/>
    </row>
    <row r="669" spans="1:21" ht="15.75" customHeight="1">
      <c r="A669" s="590"/>
      <c r="B669" s="590"/>
      <c r="C669" s="591"/>
      <c r="D669" s="590"/>
      <c r="E669" s="592"/>
      <c r="F669" s="714"/>
      <c r="G669" s="719"/>
      <c r="H669" s="716"/>
      <c r="I669" s="717"/>
      <c r="J669" s="713"/>
      <c r="K669" s="713"/>
      <c r="L669" s="590"/>
      <c r="M669" s="590"/>
      <c r="N669" s="716"/>
      <c r="O669" s="718"/>
      <c r="P669" s="590"/>
      <c r="Q669" s="590"/>
      <c r="R669" s="590"/>
      <c r="S669" s="590"/>
      <c r="T669" s="716"/>
      <c r="U669" s="717"/>
    </row>
    <row r="670" spans="1:21" ht="15.75" customHeight="1">
      <c r="A670" s="590"/>
      <c r="B670" s="590"/>
      <c r="C670" s="591"/>
      <c r="D670" s="590"/>
      <c r="E670" s="592"/>
      <c r="F670" s="714"/>
      <c r="G670" s="719"/>
      <c r="H670" s="716"/>
      <c r="I670" s="717"/>
      <c r="J670" s="713"/>
      <c r="K670" s="713"/>
      <c r="L670" s="590"/>
      <c r="M670" s="590"/>
      <c r="N670" s="716"/>
      <c r="O670" s="718"/>
      <c r="P670" s="590"/>
      <c r="Q670" s="590"/>
      <c r="R670" s="590"/>
      <c r="S670" s="590"/>
      <c r="T670" s="716"/>
      <c r="U670" s="717"/>
    </row>
    <row r="671" spans="1:21" ht="15.75" customHeight="1">
      <c r="A671" s="590"/>
      <c r="B671" s="590"/>
      <c r="C671" s="591"/>
      <c r="D671" s="590"/>
      <c r="E671" s="592"/>
      <c r="F671" s="714"/>
      <c r="G671" s="719"/>
      <c r="H671" s="716"/>
      <c r="I671" s="717"/>
      <c r="J671" s="713"/>
      <c r="K671" s="713"/>
      <c r="L671" s="590"/>
      <c r="M671" s="590"/>
      <c r="N671" s="716"/>
      <c r="O671" s="718"/>
      <c r="P671" s="590"/>
      <c r="Q671" s="590"/>
      <c r="R671" s="590"/>
      <c r="S671" s="590"/>
      <c r="T671" s="716"/>
      <c r="U671" s="717"/>
    </row>
    <row r="672" spans="1:21" ht="15.75" customHeight="1">
      <c r="A672" s="590"/>
      <c r="B672" s="590"/>
      <c r="C672" s="591"/>
      <c r="D672" s="590"/>
      <c r="E672" s="592"/>
      <c r="F672" s="714"/>
      <c r="G672" s="719"/>
      <c r="H672" s="716"/>
      <c r="I672" s="717"/>
      <c r="J672" s="713"/>
      <c r="K672" s="713"/>
      <c r="L672" s="590"/>
      <c r="M672" s="590"/>
      <c r="N672" s="716"/>
      <c r="O672" s="718"/>
      <c r="P672" s="590"/>
      <c r="Q672" s="590"/>
      <c r="R672" s="590"/>
      <c r="S672" s="590"/>
      <c r="T672" s="716"/>
      <c r="U672" s="717"/>
    </row>
    <row r="673" spans="1:21" ht="15.75" customHeight="1">
      <c r="A673" s="590"/>
      <c r="B673" s="590"/>
      <c r="C673" s="591"/>
      <c r="D673" s="590"/>
      <c r="E673" s="592"/>
      <c r="F673" s="714"/>
      <c r="G673" s="719"/>
      <c r="H673" s="716"/>
      <c r="I673" s="717"/>
      <c r="J673" s="713"/>
      <c r="K673" s="713"/>
      <c r="L673" s="590"/>
      <c r="M673" s="590"/>
      <c r="N673" s="716"/>
      <c r="O673" s="718"/>
      <c r="P673" s="590"/>
      <c r="Q673" s="590"/>
      <c r="R673" s="590"/>
      <c r="S673" s="590"/>
      <c r="T673" s="716"/>
      <c r="U673" s="717"/>
    </row>
    <row r="674" spans="1:21" ht="15.75" customHeight="1">
      <c r="A674" s="590"/>
      <c r="B674" s="590"/>
      <c r="C674" s="591"/>
      <c r="D674" s="590"/>
      <c r="E674" s="592"/>
      <c r="F674" s="714"/>
      <c r="G674" s="719"/>
      <c r="H674" s="716"/>
      <c r="I674" s="717"/>
      <c r="J674" s="713"/>
      <c r="K674" s="713"/>
      <c r="L674" s="590"/>
      <c r="M674" s="590"/>
      <c r="N674" s="716"/>
      <c r="O674" s="718"/>
      <c r="P674" s="590"/>
      <c r="Q674" s="590"/>
      <c r="R674" s="590"/>
      <c r="S674" s="590"/>
      <c r="T674" s="716"/>
      <c r="U674" s="717"/>
    </row>
    <row r="675" spans="1:21" ht="15.75" customHeight="1">
      <c r="A675" s="590"/>
      <c r="B675" s="590"/>
      <c r="C675" s="591"/>
      <c r="D675" s="590"/>
      <c r="E675" s="592"/>
      <c r="F675" s="714"/>
      <c r="G675" s="719"/>
      <c r="H675" s="716"/>
      <c r="I675" s="717"/>
      <c r="J675" s="713"/>
      <c r="K675" s="713"/>
      <c r="L675" s="590"/>
      <c r="M675" s="590"/>
      <c r="N675" s="716"/>
      <c r="O675" s="718"/>
      <c r="P675" s="590"/>
      <c r="Q675" s="590"/>
      <c r="R675" s="590"/>
      <c r="S675" s="590"/>
      <c r="T675" s="716"/>
      <c r="U675" s="717"/>
    </row>
    <row r="676" spans="1:21" ht="15.75" customHeight="1">
      <c r="A676" s="590"/>
      <c r="B676" s="590"/>
      <c r="C676" s="591"/>
      <c r="D676" s="590"/>
      <c r="E676" s="592"/>
      <c r="F676" s="714"/>
      <c r="G676" s="719"/>
      <c r="H676" s="716"/>
      <c r="I676" s="717"/>
      <c r="J676" s="713"/>
      <c r="K676" s="713"/>
      <c r="L676" s="590"/>
      <c r="M676" s="590"/>
      <c r="N676" s="716"/>
      <c r="O676" s="718"/>
      <c r="P676" s="590"/>
      <c r="Q676" s="590"/>
      <c r="R676" s="590"/>
      <c r="S676" s="590"/>
      <c r="T676" s="716"/>
      <c r="U676" s="717"/>
    </row>
    <row r="677" spans="1:21" ht="15.75" customHeight="1">
      <c r="A677" s="590"/>
      <c r="B677" s="590"/>
      <c r="C677" s="591"/>
      <c r="D677" s="590"/>
      <c r="E677" s="592"/>
      <c r="F677" s="714"/>
      <c r="G677" s="719"/>
      <c r="H677" s="716"/>
      <c r="I677" s="717"/>
      <c r="J677" s="713"/>
      <c r="K677" s="713"/>
      <c r="L677" s="590"/>
      <c r="M677" s="590"/>
      <c r="N677" s="716"/>
      <c r="O677" s="718"/>
      <c r="P677" s="590"/>
      <c r="Q677" s="590"/>
      <c r="R677" s="590"/>
      <c r="S677" s="590"/>
      <c r="T677" s="716"/>
      <c r="U677" s="717"/>
    </row>
    <row r="678" spans="1:21" ht="15.75" customHeight="1">
      <c r="A678" s="590"/>
      <c r="B678" s="590"/>
      <c r="C678" s="591"/>
      <c r="D678" s="590"/>
      <c r="E678" s="592"/>
      <c r="F678" s="714"/>
      <c r="G678" s="719"/>
      <c r="H678" s="716"/>
      <c r="I678" s="717"/>
      <c r="J678" s="713"/>
      <c r="K678" s="713"/>
      <c r="L678" s="590"/>
      <c r="M678" s="590"/>
      <c r="N678" s="716"/>
      <c r="O678" s="718"/>
      <c r="P678" s="590"/>
      <c r="Q678" s="590"/>
      <c r="R678" s="590"/>
      <c r="S678" s="590"/>
      <c r="T678" s="716"/>
      <c r="U678" s="717"/>
    </row>
    <row r="679" spans="1:21" ht="15.75" customHeight="1">
      <c r="A679" s="590"/>
      <c r="B679" s="590"/>
      <c r="C679" s="591"/>
      <c r="D679" s="590"/>
      <c r="E679" s="592"/>
      <c r="F679" s="714"/>
      <c r="G679" s="719"/>
      <c r="H679" s="716"/>
      <c r="I679" s="717"/>
      <c r="J679" s="713"/>
      <c r="K679" s="713"/>
      <c r="L679" s="590"/>
      <c r="M679" s="590"/>
      <c r="N679" s="716"/>
      <c r="O679" s="718"/>
      <c r="P679" s="590"/>
      <c r="Q679" s="590"/>
      <c r="R679" s="590"/>
      <c r="S679" s="590"/>
      <c r="T679" s="716"/>
      <c r="U679" s="717"/>
    </row>
    <row r="680" spans="1:21" ht="15.75" customHeight="1">
      <c r="A680" s="590"/>
      <c r="B680" s="590"/>
      <c r="C680" s="591"/>
      <c r="D680" s="590"/>
      <c r="E680" s="592"/>
      <c r="F680" s="714"/>
      <c r="G680" s="719"/>
      <c r="H680" s="716"/>
      <c r="I680" s="717"/>
      <c r="J680" s="713"/>
      <c r="K680" s="713"/>
      <c r="L680" s="590"/>
      <c r="M680" s="590"/>
      <c r="N680" s="716"/>
      <c r="O680" s="718"/>
      <c r="P680" s="590"/>
      <c r="Q680" s="590"/>
      <c r="R680" s="590"/>
      <c r="S680" s="590"/>
      <c r="T680" s="716"/>
      <c r="U680" s="717"/>
    </row>
    <row r="681" spans="1:21" ht="15.75" customHeight="1">
      <c r="A681" s="590"/>
      <c r="B681" s="590"/>
      <c r="C681" s="591"/>
      <c r="D681" s="590"/>
      <c r="E681" s="592"/>
      <c r="F681" s="714"/>
      <c r="G681" s="719"/>
      <c r="H681" s="716"/>
      <c r="I681" s="717"/>
      <c r="J681" s="713"/>
      <c r="K681" s="713"/>
      <c r="L681" s="590"/>
      <c r="M681" s="590"/>
      <c r="N681" s="716"/>
      <c r="O681" s="718"/>
      <c r="P681" s="590"/>
      <c r="Q681" s="590"/>
      <c r="R681" s="590"/>
      <c r="S681" s="590"/>
      <c r="T681" s="716"/>
      <c r="U681" s="717"/>
    </row>
    <row r="682" spans="1:21" ht="15.75" customHeight="1">
      <c r="A682" s="590"/>
      <c r="B682" s="590"/>
      <c r="C682" s="591"/>
      <c r="D682" s="590"/>
      <c r="E682" s="592"/>
      <c r="F682" s="714"/>
      <c r="G682" s="719"/>
      <c r="H682" s="716"/>
      <c r="I682" s="717"/>
      <c r="J682" s="713"/>
      <c r="K682" s="713"/>
      <c r="L682" s="590"/>
      <c r="M682" s="590"/>
      <c r="N682" s="716"/>
      <c r="O682" s="718"/>
      <c r="P682" s="590"/>
      <c r="Q682" s="590"/>
      <c r="R682" s="590"/>
      <c r="S682" s="590"/>
      <c r="T682" s="716"/>
      <c r="U682" s="717"/>
    </row>
    <row r="683" spans="1:21" ht="15.75" customHeight="1">
      <c r="A683" s="590"/>
      <c r="B683" s="590"/>
      <c r="C683" s="591"/>
      <c r="D683" s="590"/>
      <c r="E683" s="592"/>
      <c r="F683" s="714"/>
      <c r="G683" s="719"/>
      <c r="H683" s="716"/>
      <c r="I683" s="717"/>
      <c r="J683" s="713"/>
      <c r="K683" s="713"/>
      <c r="L683" s="590"/>
      <c r="M683" s="590"/>
      <c r="N683" s="716"/>
      <c r="O683" s="718"/>
      <c r="P683" s="590"/>
      <c r="Q683" s="590"/>
      <c r="R683" s="590"/>
      <c r="S683" s="590"/>
      <c r="T683" s="716"/>
      <c r="U683" s="717"/>
    </row>
    <row r="684" spans="1:21" ht="15.75" customHeight="1">
      <c r="A684" s="590"/>
      <c r="B684" s="590"/>
      <c r="C684" s="591"/>
      <c r="D684" s="590"/>
      <c r="E684" s="592"/>
      <c r="F684" s="714"/>
      <c r="G684" s="719"/>
      <c r="H684" s="716"/>
      <c r="I684" s="717"/>
      <c r="J684" s="713"/>
      <c r="K684" s="713"/>
      <c r="L684" s="590"/>
      <c r="M684" s="590"/>
      <c r="N684" s="716"/>
      <c r="O684" s="718"/>
      <c r="P684" s="590"/>
      <c r="Q684" s="590"/>
      <c r="R684" s="590"/>
      <c r="S684" s="590"/>
      <c r="T684" s="716"/>
      <c r="U684" s="717"/>
    </row>
    <row r="685" spans="1:21" ht="15.75" customHeight="1">
      <c r="A685" s="590"/>
      <c r="B685" s="590"/>
      <c r="C685" s="591"/>
      <c r="D685" s="590"/>
      <c r="E685" s="592"/>
      <c r="F685" s="714"/>
      <c r="G685" s="719"/>
      <c r="H685" s="716"/>
      <c r="I685" s="717"/>
      <c r="J685" s="713"/>
      <c r="K685" s="713"/>
      <c r="L685" s="590"/>
      <c r="M685" s="590"/>
      <c r="N685" s="716"/>
      <c r="O685" s="718"/>
      <c r="P685" s="590"/>
      <c r="Q685" s="590"/>
      <c r="R685" s="590"/>
      <c r="S685" s="590"/>
      <c r="T685" s="716"/>
      <c r="U685" s="717"/>
    </row>
    <row r="686" spans="1:21" ht="15.75" customHeight="1">
      <c r="A686" s="590"/>
      <c r="B686" s="590"/>
      <c r="C686" s="591"/>
      <c r="D686" s="590"/>
      <c r="E686" s="592"/>
      <c r="F686" s="714"/>
      <c r="G686" s="719"/>
      <c r="H686" s="716"/>
      <c r="I686" s="717"/>
      <c r="J686" s="713"/>
      <c r="K686" s="713"/>
      <c r="L686" s="590"/>
      <c r="M686" s="590"/>
      <c r="N686" s="716"/>
      <c r="O686" s="718"/>
      <c r="P686" s="590"/>
      <c r="Q686" s="590"/>
      <c r="R686" s="590"/>
      <c r="S686" s="590"/>
      <c r="T686" s="716"/>
      <c r="U686" s="717"/>
    </row>
    <row r="687" spans="1:21" ht="15.75" customHeight="1">
      <c r="A687" s="590"/>
      <c r="B687" s="590"/>
      <c r="C687" s="591"/>
      <c r="D687" s="590"/>
      <c r="E687" s="592"/>
      <c r="F687" s="714"/>
      <c r="G687" s="719"/>
      <c r="H687" s="716"/>
      <c r="I687" s="717"/>
      <c r="J687" s="713"/>
      <c r="K687" s="713"/>
      <c r="L687" s="590"/>
      <c r="M687" s="590"/>
      <c r="N687" s="716"/>
      <c r="O687" s="718"/>
      <c r="P687" s="590"/>
      <c r="Q687" s="590"/>
      <c r="R687" s="590"/>
      <c r="S687" s="590"/>
      <c r="T687" s="716"/>
      <c r="U687" s="717"/>
    </row>
    <row r="688" spans="1:21" ht="15.75" customHeight="1">
      <c r="A688" s="590"/>
      <c r="B688" s="590"/>
      <c r="C688" s="591"/>
      <c r="D688" s="590"/>
      <c r="E688" s="592"/>
      <c r="F688" s="714"/>
      <c r="G688" s="719"/>
      <c r="H688" s="716"/>
      <c r="I688" s="717"/>
      <c r="J688" s="713"/>
      <c r="K688" s="713"/>
      <c r="L688" s="590"/>
      <c r="M688" s="590"/>
      <c r="N688" s="716"/>
      <c r="O688" s="718"/>
      <c r="P688" s="590"/>
      <c r="Q688" s="590"/>
      <c r="R688" s="590"/>
      <c r="S688" s="590"/>
      <c r="T688" s="716"/>
      <c r="U688" s="717"/>
    </row>
    <row r="689" spans="1:21" ht="15.75" customHeight="1">
      <c r="A689" s="590"/>
      <c r="B689" s="590"/>
      <c r="C689" s="591"/>
      <c r="D689" s="590"/>
      <c r="E689" s="592"/>
      <c r="F689" s="714"/>
      <c r="G689" s="719"/>
      <c r="H689" s="716"/>
      <c r="I689" s="717"/>
      <c r="J689" s="713"/>
      <c r="K689" s="713"/>
      <c r="L689" s="590"/>
      <c r="M689" s="590"/>
      <c r="N689" s="716"/>
      <c r="O689" s="718"/>
      <c r="P689" s="590"/>
      <c r="Q689" s="590"/>
      <c r="R689" s="590"/>
      <c r="S689" s="590"/>
      <c r="T689" s="716"/>
      <c r="U689" s="717"/>
    </row>
    <row r="690" spans="1:21" ht="15.75" customHeight="1">
      <c r="A690" s="590"/>
      <c r="B690" s="590"/>
      <c r="C690" s="591"/>
      <c r="D690" s="590"/>
      <c r="E690" s="592"/>
      <c r="F690" s="714"/>
      <c r="G690" s="719"/>
      <c r="H690" s="716"/>
      <c r="I690" s="717"/>
      <c r="J690" s="713"/>
      <c r="K690" s="713"/>
      <c r="L690" s="590"/>
      <c r="M690" s="590"/>
      <c r="N690" s="716"/>
      <c r="O690" s="718"/>
      <c r="P690" s="590"/>
      <c r="Q690" s="590"/>
      <c r="R690" s="590"/>
      <c r="S690" s="590"/>
      <c r="T690" s="716"/>
      <c r="U690" s="717"/>
    </row>
    <row r="691" spans="1:21" ht="15.75" customHeight="1">
      <c r="A691" s="590"/>
      <c r="B691" s="590"/>
      <c r="C691" s="591"/>
      <c r="D691" s="590"/>
      <c r="E691" s="592"/>
      <c r="F691" s="714"/>
      <c r="G691" s="719"/>
      <c r="H691" s="716"/>
      <c r="I691" s="717"/>
      <c r="J691" s="713"/>
      <c r="K691" s="713"/>
      <c r="L691" s="590"/>
      <c r="M691" s="590"/>
      <c r="N691" s="716"/>
      <c r="O691" s="718"/>
      <c r="P691" s="590"/>
      <c r="Q691" s="590"/>
      <c r="R691" s="590"/>
      <c r="S691" s="590"/>
      <c r="T691" s="716"/>
      <c r="U691" s="717"/>
    </row>
    <row r="692" spans="1:21" ht="15.75" customHeight="1">
      <c r="A692" s="590"/>
      <c r="B692" s="590"/>
      <c r="C692" s="591"/>
      <c r="D692" s="590"/>
      <c r="E692" s="592"/>
      <c r="F692" s="714"/>
      <c r="G692" s="719"/>
      <c r="H692" s="716"/>
      <c r="I692" s="717"/>
      <c r="J692" s="713"/>
      <c r="K692" s="713"/>
      <c r="L692" s="590"/>
      <c r="M692" s="590"/>
      <c r="N692" s="716"/>
      <c r="O692" s="718"/>
      <c r="P692" s="590"/>
      <c r="Q692" s="590"/>
      <c r="R692" s="590"/>
      <c r="S692" s="590"/>
      <c r="T692" s="716"/>
      <c r="U692" s="717"/>
    </row>
    <row r="693" spans="1:21" ht="15.75" customHeight="1">
      <c r="A693" s="590"/>
      <c r="B693" s="590"/>
      <c r="C693" s="591"/>
      <c r="D693" s="590"/>
      <c r="E693" s="592"/>
      <c r="F693" s="714"/>
      <c r="G693" s="719"/>
      <c r="H693" s="716"/>
      <c r="I693" s="717"/>
      <c r="J693" s="713"/>
      <c r="K693" s="713"/>
      <c r="L693" s="590"/>
      <c r="M693" s="590"/>
      <c r="N693" s="716"/>
      <c r="O693" s="718"/>
      <c r="P693" s="590"/>
      <c r="Q693" s="590"/>
      <c r="R693" s="590"/>
      <c r="S693" s="590"/>
      <c r="T693" s="716"/>
      <c r="U693" s="717"/>
    </row>
    <row r="694" spans="1:21" ht="15.75" customHeight="1">
      <c r="A694" s="590"/>
      <c r="B694" s="590"/>
      <c r="C694" s="591"/>
      <c r="D694" s="590"/>
      <c r="E694" s="592"/>
      <c r="F694" s="714"/>
      <c r="G694" s="719"/>
      <c r="H694" s="716"/>
      <c r="I694" s="717"/>
      <c r="J694" s="713"/>
      <c r="K694" s="713"/>
      <c r="L694" s="590"/>
      <c r="M694" s="590"/>
      <c r="N694" s="716"/>
      <c r="O694" s="718"/>
      <c r="P694" s="590"/>
      <c r="Q694" s="590"/>
      <c r="R694" s="590"/>
      <c r="S694" s="590"/>
      <c r="T694" s="716"/>
      <c r="U694" s="717"/>
    </row>
    <row r="695" spans="1:21" ht="15.75" customHeight="1">
      <c r="A695" s="590"/>
      <c r="B695" s="590"/>
      <c r="C695" s="591"/>
      <c r="D695" s="590"/>
      <c r="E695" s="592"/>
      <c r="F695" s="714"/>
      <c r="G695" s="719"/>
      <c r="H695" s="716"/>
      <c r="I695" s="717"/>
      <c r="J695" s="713"/>
      <c r="K695" s="713"/>
      <c r="L695" s="590"/>
      <c r="M695" s="590"/>
      <c r="N695" s="716"/>
      <c r="O695" s="718"/>
      <c r="P695" s="590"/>
      <c r="Q695" s="590"/>
      <c r="R695" s="590"/>
      <c r="S695" s="590"/>
      <c r="T695" s="716"/>
      <c r="U695" s="717"/>
    </row>
    <row r="696" spans="1:21" ht="15.75" customHeight="1">
      <c r="A696" s="590"/>
      <c r="B696" s="590"/>
      <c r="C696" s="591"/>
      <c r="D696" s="590"/>
      <c r="E696" s="592"/>
      <c r="F696" s="714"/>
      <c r="G696" s="719"/>
      <c r="H696" s="716"/>
      <c r="I696" s="717"/>
      <c r="J696" s="713"/>
      <c r="K696" s="713"/>
      <c r="L696" s="590"/>
      <c r="M696" s="590"/>
      <c r="N696" s="716"/>
      <c r="O696" s="718"/>
      <c r="P696" s="590"/>
      <c r="Q696" s="590"/>
      <c r="R696" s="590"/>
      <c r="S696" s="590"/>
      <c r="T696" s="716"/>
      <c r="U696" s="717"/>
    </row>
    <row r="697" spans="1:21" ht="15.75" customHeight="1">
      <c r="A697" s="590"/>
      <c r="B697" s="590"/>
      <c r="C697" s="591"/>
      <c r="D697" s="590"/>
      <c r="E697" s="592"/>
      <c r="F697" s="714"/>
      <c r="G697" s="719"/>
      <c r="H697" s="716"/>
      <c r="I697" s="717"/>
      <c r="J697" s="713"/>
      <c r="K697" s="713"/>
      <c r="L697" s="590"/>
      <c r="M697" s="590"/>
      <c r="N697" s="716"/>
      <c r="O697" s="718"/>
      <c r="P697" s="590"/>
      <c r="Q697" s="590"/>
      <c r="R697" s="590"/>
      <c r="S697" s="590"/>
      <c r="T697" s="716"/>
      <c r="U697" s="717"/>
    </row>
    <row r="698" spans="1:21" ht="15.75" customHeight="1">
      <c r="A698" s="590"/>
      <c r="B698" s="590"/>
      <c r="C698" s="591"/>
      <c r="D698" s="590"/>
      <c r="E698" s="592"/>
      <c r="F698" s="714"/>
      <c r="G698" s="719"/>
      <c r="H698" s="716"/>
      <c r="I698" s="717"/>
      <c r="J698" s="713"/>
      <c r="K698" s="713"/>
      <c r="L698" s="590"/>
      <c r="M698" s="590"/>
      <c r="N698" s="716"/>
      <c r="O698" s="718"/>
      <c r="P698" s="590"/>
      <c r="Q698" s="590"/>
      <c r="R698" s="590"/>
      <c r="S698" s="590"/>
      <c r="T698" s="716"/>
      <c r="U698" s="717"/>
    </row>
    <row r="699" spans="1:21" ht="15.75" customHeight="1">
      <c r="A699" s="590"/>
      <c r="B699" s="590"/>
      <c r="C699" s="591"/>
      <c r="D699" s="590"/>
      <c r="E699" s="592"/>
      <c r="F699" s="714"/>
      <c r="G699" s="719"/>
      <c r="H699" s="716"/>
      <c r="I699" s="717"/>
      <c r="J699" s="713"/>
      <c r="K699" s="713"/>
      <c r="L699" s="590"/>
      <c r="M699" s="590"/>
      <c r="N699" s="716"/>
      <c r="O699" s="718"/>
      <c r="P699" s="590"/>
      <c r="Q699" s="590"/>
      <c r="R699" s="590"/>
      <c r="S699" s="590"/>
      <c r="T699" s="716"/>
      <c r="U699" s="717"/>
    </row>
    <row r="700" spans="1:21" ht="15.75" customHeight="1">
      <c r="A700" s="590"/>
      <c r="B700" s="590"/>
      <c r="C700" s="591"/>
      <c r="D700" s="590"/>
      <c r="E700" s="592"/>
      <c r="F700" s="714"/>
      <c r="G700" s="719"/>
      <c r="H700" s="716"/>
      <c r="I700" s="717"/>
      <c r="J700" s="713"/>
      <c r="K700" s="713"/>
      <c r="L700" s="590"/>
      <c r="M700" s="590"/>
      <c r="N700" s="716"/>
      <c r="O700" s="718"/>
      <c r="P700" s="590"/>
      <c r="Q700" s="590"/>
      <c r="R700" s="590"/>
      <c r="S700" s="590"/>
      <c r="T700" s="716"/>
      <c r="U700" s="717"/>
    </row>
    <row r="701" spans="1:21" ht="15.75" customHeight="1">
      <c r="A701" s="590"/>
      <c r="B701" s="590"/>
      <c r="C701" s="591"/>
      <c r="D701" s="590"/>
      <c r="E701" s="592"/>
      <c r="F701" s="714"/>
      <c r="G701" s="719"/>
      <c r="H701" s="716"/>
      <c r="I701" s="717"/>
      <c r="J701" s="713"/>
      <c r="K701" s="713"/>
      <c r="L701" s="590"/>
      <c r="M701" s="590"/>
      <c r="N701" s="716"/>
      <c r="O701" s="718"/>
      <c r="P701" s="590"/>
      <c r="Q701" s="590"/>
      <c r="R701" s="590"/>
      <c r="S701" s="590"/>
      <c r="T701" s="716"/>
      <c r="U701" s="717"/>
    </row>
    <row r="702" spans="1:21" ht="15.75" customHeight="1">
      <c r="A702" s="590"/>
      <c r="B702" s="590"/>
      <c r="C702" s="591"/>
      <c r="D702" s="590"/>
      <c r="E702" s="592"/>
      <c r="F702" s="714"/>
      <c r="G702" s="719"/>
      <c r="H702" s="716"/>
      <c r="I702" s="717"/>
      <c r="J702" s="713"/>
      <c r="K702" s="713"/>
      <c r="L702" s="590"/>
      <c r="M702" s="590"/>
      <c r="N702" s="716"/>
      <c r="O702" s="718"/>
      <c r="P702" s="590"/>
      <c r="Q702" s="590"/>
      <c r="R702" s="590"/>
      <c r="S702" s="590"/>
      <c r="T702" s="716"/>
      <c r="U702" s="717"/>
    </row>
    <row r="703" spans="1:21" ht="15.75" customHeight="1">
      <c r="A703" s="590"/>
      <c r="B703" s="590"/>
      <c r="C703" s="591"/>
      <c r="D703" s="590"/>
      <c r="E703" s="592"/>
      <c r="F703" s="714"/>
      <c r="G703" s="719"/>
      <c r="H703" s="716"/>
      <c r="I703" s="717"/>
      <c r="J703" s="713"/>
      <c r="K703" s="713"/>
      <c r="L703" s="590"/>
      <c r="M703" s="590"/>
      <c r="N703" s="716"/>
      <c r="O703" s="718"/>
      <c r="P703" s="590"/>
      <c r="Q703" s="590"/>
      <c r="R703" s="590"/>
      <c r="S703" s="590"/>
      <c r="T703" s="716"/>
      <c r="U703" s="717"/>
    </row>
    <row r="704" spans="1:21" ht="15.75" customHeight="1">
      <c r="A704" s="590"/>
      <c r="B704" s="590"/>
      <c r="C704" s="591"/>
      <c r="D704" s="590"/>
      <c r="E704" s="592"/>
      <c r="F704" s="714"/>
      <c r="G704" s="719"/>
      <c r="H704" s="716"/>
      <c r="I704" s="717"/>
      <c r="J704" s="713"/>
      <c r="K704" s="713"/>
      <c r="L704" s="590"/>
      <c r="M704" s="590"/>
      <c r="N704" s="716"/>
      <c r="O704" s="718"/>
      <c r="P704" s="590"/>
      <c r="Q704" s="590"/>
      <c r="R704" s="590"/>
      <c r="S704" s="590"/>
      <c r="T704" s="716"/>
      <c r="U704" s="717"/>
    </row>
    <row r="705" spans="1:21" ht="15.75" customHeight="1">
      <c r="A705" s="590"/>
      <c r="B705" s="590"/>
      <c r="C705" s="591"/>
      <c r="D705" s="590"/>
      <c r="E705" s="592"/>
      <c r="F705" s="714"/>
      <c r="G705" s="719"/>
      <c r="H705" s="716"/>
      <c r="I705" s="717"/>
      <c r="J705" s="713"/>
      <c r="K705" s="713"/>
      <c r="L705" s="590"/>
      <c r="M705" s="590"/>
      <c r="N705" s="716"/>
      <c r="O705" s="718"/>
      <c r="P705" s="590"/>
      <c r="Q705" s="590"/>
      <c r="R705" s="590"/>
      <c r="S705" s="590"/>
      <c r="T705" s="716"/>
      <c r="U705" s="717"/>
    </row>
    <row r="706" spans="1:21" ht="15.75" customHeight="1">
      <c r="A706" s="590"/>
      <c r="B706" s="590"/>
      <c r="C706" s="591"/>
      <c r="D706" s="590"/>
      <c r="E706" s="592"/>
      <c r="F706" s="714"/>
      <c r="G706" s="719"/>
      <c r="H706" s="716"/>
      <c r="I706" s="717"/>
      <c r="J706" s="713"/>
      <c r="K706" s="713"/>
      <c r="L706" s="590"/>
      <c r="M706" s="590"/>
      <c r="N706" s="716"/>
      <c r="O706" s="718"/>
      <c r="P706" s="590"/>
      <c r="Q706" s="590"/>
      <c r="R706" s="590"/>
      <c r="S706" s="590"/>
      <c r="T706" s="716"/>
      <c r="U706" s="717"/>
    </row>
    <row r="707" spans="1:21" ht="15.75" customHeight="1">
      <c r="A707" s="590"/>
      <c r="B707" s="590"/>
      <c r="C707" s="591"/>
      <c r="D707" s="590"/>
      <c r="E707" s="592"/>
      <c r="F707" s="714"/>
      <c r="G707" s="719"/>
      <c r="H707" s="716"/>
      <c r="I707" s="717"/>
      <c r="J707" s="713"/>
      <c r="K707" s="713"/>
      <c r="L707" s="590"/>
      <c r="M707" s="590"/>
      <c r="N707" s="716"/>
      <c r="O707" s="718"/>
      <c r="P707" s="590"/>
      <c r="Q707" s="590"/>
      <c r="R707" s="590"/>
      <c r="S707" s="590"/>
      <c r="T707" s="716"/>
      <c r="U707" s="717"/>
    </row>
    <row r="708" spans="1:21" ht="15.75" customHeight="1">
      <c r="A708" s="590"/>
      <c r="B708" s="590"/>
      <c r="C708" s="591"/>
      <c r="D708" s="590"/>
      <c r="E708" s="592"/>
      <c r="F708" s="714"/>
      <c r="G708" s="719"/>
      <c r="H708" s="716"/>
      <c r="I708" s="717"/>
      <c r="J708" s="713"/>
      <c r="K708" s="713"/>
      <c r="L708" s="590"/>
      <c r="M708" s="590"/>
      <c r="N708" s="716"/>
      <c r="O708" s="718"/>
      <c r="P708" s="590"/>
      <c r="Q708" s="590"/>
      <c r="R708" s="590"/>
      <c r="S708" s="590"/>
      <c r="T708" s="716"/>
      <c r="U708" s="717"/>
    </row>
    <row r="709" spans="1:21" ht="15.75" customHeight="1">
      <c r="A709" s="590"/>
      <c r="B709" s="590"/>
      <c r="C709" s="591"/>
      <c r="D709" s="590"/>
      <c r="E709" s="592"/>
      <c r="F709" s="714"/>
      <c r="G709" s="719"/>
      <c r="H709" s="716"/>
      <c r="I709" s="717"/>
      <c r="J709" s="713"/>
      <c r="K709" s="713"/>
      <c r="L709" s="590"/>
      <c r="M709" s="590"/>
      <c r="N709" s="716"/>
      <c r="O709" s="718"/>
      <c r="P709" s="590"/>
      <c r="Q709" s="590"/>
      <c r="R709" s="590"/>
      <c r="S709" s="590"/>
      <c r="T709" s="716"/>
      <c r="U709" s="717"/>
    </row>
    <row r="710" spans="1:21" ht="15.75" customHeight="1">
      <c r="A710" s="590"/>
      <c r="B710" s="590"/>
      <c r="C710" s="591"/>
      <c r="D710" s="590"/>
      <c r="E710" s="592"/>
      <c r="F710" s="714"/>
      <c r="G710" s="719"/>
      <c r="H710" s="716"/>
      <c r="I710" s="717"/>
      <c r="J710" s="713"/>
      <c r="K710" s="713"/>
      <c r="L710" s="590"/>
      <c r="M710" s="590"/>
      <c r="N710" s="716"/>
      <c r="O710" s="718"/>
      <c r="P710" s="590"/>
      <c r="Q710" s="590"/>
      <c r="R710" s="590"/>
      <c r="S710" s="590"/>
      <c r="T710" s="716"/>
      <c r="U710" s="717"/>
    </row>
    <row r="711" spans="1:21" ht="15.75" customHeight="1">
      <c r="A711" s="590"/>
      <c r="B711" s="590"/>
      <c r="C711" s="591"/>
      <c r="D711" s="590"/>
      <c r="E711" s="592"/>
      <c r="F711" s="714"/>
      <c r="G711" s="719"/>
      <c r="H711" s="716"/>
      <c r="I711" s="717"/>
      <c r="J711" s="713"/>
      <c r="K711" s="713"/>
      <c r="L711" s="590"/>
      <c r="M711" s="590"/>
      <c r="N711" s="716"/>
      <c r="O711" s="718"/>
      <c r="P711" s="590"/>
      <c r="Q711" s="590"/>
      <c r="R711" s="590"/>
      <c r="S711" s="590"/>
      <c r="T711" s="716"/>
      <c r="U711" s="717"/>
    </row>
    <row r="712" spans="1:21" ht="15.75" customHeight="1">
      <c r="A712" s="590"/>
      <c r="B712" s="590"/>
      <c r="C712" s="591"/>
      <c r="D712" s="590"/>
      <c r="E712" s="592"/>
      <c r="F712" s="714"/>
      <c r="G712" s="719"/>
      <c r="H712" s="716"/>
      <c r="I712" s="717"/>
      <c r="J712" s="713"/>
      <c r="K712" s="713"/>
      <c r="L712" s="590"/>
      <c r="M712" s="590"/>
      <c r="N712" s="716"/>
      <c r="O712" s="718"/>
      <c r="P712" s="590"/>
      <c r="Q712" s="590"/>
      <c r="R712" s="590"/>
      <c r="S712" s="590"/>
      <c r="T712" s="716"/>
      <c r="U712" s="717"/>
    </row>
    <row r="713" spans="1:21" ht="15.75" customHeight="1">
      <c r="A713" s="590"/>
      <c r="B713" s="590"/>
      <c r="C713" s="591"/>
      <c r="D713" s="590"/>
      <c r="E713" s="592"/>
      <c r="F713" s="714"/>
      <c r="G713" s="719"/>
      <c r="H713" s="716"/>
      <c r="I713" s="717"/>
      <c r="J713" s="713"/>
      <c r="K713" s="713"/>
      <c r="L713" s="590"/>
      <c r="M713" s="590"/>
      <c r="N713" s="716"/>
      <c r="O713" s="718"/>
      <c r="P713" s="590"/>
      <c r="Q713" s="590"/>
      <c r="R713" s="590"/>
      <c r="S713" s="590"/>
      <c r="T713" s="716"/>
      <c r="U713" s="717"/>
    </row>
    <row r="714" spans="1:21" ht="15.75" customHeight="1">
      <c r="A714" s="590"/>
      <c r="B714" s="590"/>
      <c r="C714" s="591"/>
      <c r="D714" s="590"/>
      <c r="E714" s="592"/>
      <c r="F714" s="714"/>
      <c r="G714" s="719"/>
      <c r="H714" s="716"/>
      <c r="I714" s="717"/>
      <c r="J714" s="713"/>
      <c r="K714" s="713"/>
      <c r="L714" s="590"/>
      <c r="M714" s="590"/>
      <c r="N714" s="716"/>
      <c r="O714" s="718"/>
      <c r="P714" s="590"/>
      <c r="Q714" s="590"/>
      <c r="R714" s="590"/>
      <c r="S714" s="590"/>
      <c r="T714" s="716"/>
      <c r="U714" s="717"/>
    </row>
    <row r="715" spans="1:21" ht="15.75" customHeight="1">
      <c r="A715" s="590"/>
      <c r="B715" s="590"/>
      <c r="C715" s="591"/>
      <c r="D715" s="590"/>
      <c r="E715" s="592"/>
      <c r="F715" s="714"/>
      <c r="G715" s="719"/>
      <c r="H715" s="716"/>
      <c r="I715" s="717"/>
      <c r="J715" s="713"/>
      <c r="K715" s="713"/>
      <c r="L715" s="590"/>
      <c r="M715" s="590"/>
      <c r="N715" s="716"/>
      <c r="O715" s="718"/>
      <c r="P715" s="590"/>
      <c r="Q715" s="590"/>
      <c r="R715" s="590"/>
      <c r="S715" s="590"/>
      <c r="T715" s="716"/>
      <c r="U715" s="717"/>
    </row>
    <row r="716" spans="1:21" ht="15.75" customHeight="1">
      <c r="A716" s="590"/>
      <c r="B716" s="590"/>
      <c r="C716" s="591"/>
      <c r="D716" s="590"/>
      <c r="E716" s="592"/>
      <c r="F716" s="714"/>
      <c r="G716" s="719"/>
      <c r="H716" s="716"/>
      <c r="I716" s="717"/>
      <c r="J716" s="713"/>
      <c r="K716" s="713"/>
      <c r="L716" s="590"/>
      <c r="M716" s="590"/>
      <c r="N716" s="716"/>
      <c r="O716" s="718"/>
      <c r="P716" s="590"/>
      <c r="Q716" s="590"/>
      <c r="R716" s="590"/>
      <c r="S716" s="590"/>
      <c r="T716" s="716"/>
      <c r="U716" s="717"/>
    </row>
    <row r="717" spans="1:21" ht="15.75" customHeight="1">
      <c r="A717" s="590"/>
      <c r="B717" s="590"/>
      <c r="C717" s="591"/>
      <c r="D717" s="590"/>
      <c r="E717" s="592"/>
      <c r="F717" s="714"/>
      <c r="G717" s="719"/>
      <c r="H717" s="716"/>
      <c r="I717" s="717"/>
      <c r="J717" s="713"/>
      <c r="K717" s="713"/>
      <c r="L717" s="590"/>
      <c r="M717" s="590"/>
      <c r="N717" s="716"/>
      <c r="O717" s="718"/>
      <c r="P717" s="590"/>
      <c r="Q717" s="590"/>
      <c r="R717" s="590"/>
      <c r="S717" s="590"/>
      <c r="T717" s="716"/>
      <c r="U717" s="717"/>
    </row>
    <row r="718" spans="1:21" ht="15.75" customHeight="1">
      <c r="A718" s="590"/>
      <c r="B718" s="590"/>
      <c r="C718" s="591"/>
      <c r="D718" s="590"/>
      <c r="E718" s="592"/>
      <c r="F718" s="714"/>
      <c r="G718" s="719"/>
      <c r="H718" s="716"/>
      <c r="I718" s="717"/>
      <c r="J718" s="713"/>
      <c r="K718" s="713"/>
      <c r="L718" s="590"/>
      <c r="M718" s="590"/>
      <c r="N718" s="716"/>
      <c r="O718" s="718"/>
      <c r="P718" s="590"/>
      <c r="Q718" s="590"/>
      <c r="R718" s="590"/>
      <c r="S718" s="590"/>
      <c r="T718" s="716"/>
      <c r="U718" s="717"/>
    </row>
    <row r="719" spans="1:21" ht="15.75" customHeight="1">
      <c r="A719" s="590"/>
      <c r="B719" s="590"/>
      <c r="C719" s="591"/>
      <c r="D719" s="590"/>
      <c r="E719" s="592"/>
      <c r="F719" s="714"/>
      <c r="G719" s="719"/>
      <c r="H719" s="716"/>
      <c r="I719" s="717"/>
      <c r="J719" s="713"/>
      <c r="K719" s="713"/>
      <c r="L719" s="590"/>
      <c r="M719" s="590"/>
      <c r="N719" s="716"/>
      <c r="O719" s="718"/>
      <c r="P719" s="590"/>
      <c r="Q719" s="590"/>
      <c r="R719" s="590"/>
      <c r="S719" s="590"/>
      <c r="T719" s="716"/>
      <c r="U719" s="717"/>
    </row>
    <row r="720" spans="1:21" ht="15.75" customHeight="1">
      <c r="A720" s="590"/>
      <c r="B720" s="590"/>
      <c r="C720" s="591"/>
      <c r="D720" s="590"/>
      <c r="E720" s="592"/>
      <c r="F720" s="714"/>
      <c r="G720" s="719"/>
      <c r="H720" s="716"/>
      <c r="I720" s="717"/>
      <c r="J720" s="713"/>
      <c r="K720" s="713"/>
      <c r="L720" s="590"/>
      <c r="M720" s="590"/>
      <c r="N720" s="716"/>
      <c r="O720" s="718"/>
      <c r="P720" s="590"/>
      <c r="Q720" s="590"/>
      <c r="R720" s="590"/>
      <c r="S720" s="590"/>
      <c r="T720" s="716"/>
      <c r="U720" s="717"/>
    </row>
    <row r="721" spans="1:21" ht="15.75" customHeight="1">
      <c r="A721" s="590"/>
      <c r="B721" s="590"/>
      <c r="C721" s="591"/>
      <c r="D721" s="590"/>
      <c r="E721" s="592"/>
      <c r="F721" s="714"/>
      <c r="G721" s="719"/>
      <c r="H721" s="716"/>
      <c r="I721" s="717"/>
      <c r="J721" s="713"/>
      <c r="K721" s="713"/>
      <c r="L721" s="590"/>
      <c r="M721" s="590"/>
      <c r="N721" s="716"/>
      <c r="O721" s="718"/>
      <c r="P721" s="590"/>
      <c r="Q721" s="590"/>
      <c r="R721" s="590"/>
      <c r="S721" s="590"/>
      <c r="T721" s="716"/>
      <c r="U721" s="717"/>
    </row>
    <row r="722" spans="1:21" ht="15.75" customHeight="1">
      <c r="A722" s="590"/>
      <c r="B722" s="590"/>
      <c r="C722" s="591"/>
      <c r="D722" s="590"/>
      <c r="E722" s="592"/>
      <c r="F722" s="714"/>
      <c r="G722" s="719"/>
      <c r="H722" s="716"/>
      <c r="I722" s="717"/>
      <c r="J722" s="713"/>
      <c r="K722" s="713"/>
      <c r="L722" s="590"/>
      <c r="M722" s="590"/>
      <c r="N722" s="716"/>
      <c r="O722" s="718"/>
      <c r="P722" s="590"/>
      <c r="Q722" s="590"/>
      <c r="R722" s="590"/>
      <c r="S722" s="590"/>
      <c r="T722" s="716"/>
      <c r="U722" s="717"/>
    </row>
    <row r="723" spans="1:21" ht="15.75" customHeight="1">
      <c r="A723" s="590"/>
      <c r="B723" s="590"/>
      <c r="C723" s="591"/>
      <c r="D723" s="590"/>
      <c r="E723" s="592"/>
      <c r="F723" s="714"/>
      <c r="G723" s="719"/>
      <c r="H723" s="716"/>
      <c r="I723" s="717"/>
      <c r="J723" s="713"/>
      <c r="K723" s="713"/>
      <c r="L723" s="590"/>
      <c r="M723" s="590"/>
      <c r="N723" s="716"/>
      <c r="O723" s="718"/>
      <c r="P723" s="590"/>
      <c r="Q723" s="590"/>
      <c r="R723" s="590"/>
      <c r="S723" s="590"/>
      <c r="T723" s="716"/>
      <c r="U723" s="717"/>
    </row>
    <row r="724" spans="1:21" ht="15.75" customHeight="1">
      <c r="A724" s="590"/>
      <c r="B724" s="590"/>
      <c r="C724" s="591"/>
      <c r="D724" s="590"/>
      <c r="E724" s="592"/>
      <c r="F724" s="714"/>
      <c r="G724" s="719"/>
      <c r="H724" s="716"/>
      <c r="I724" s="717"/>
      <c r="J724" s="713"/>
      <c r="K724" s="713"/>
      <c r="L724" s="590"/>
      <c r="M724" s="590"/>
      <c r="N724" s="716"/>
      <c r="O724" s="718"/>
      <c r="P724" s="590"/>
      <c r="Q724" s="590"/>
      <c r="R724" s="590"/>
      <c r="S724" s="590"/>
      <c r="T724" s="716"/>
      <c r="U724" s="717"/>
    </row>
    <row r="725" spans="1:21" ht="15.75" customHeight="1">
      <c r="A725" s="590"/>
      <c r="B725" s="590"/>
      <c r="C725" s="591"/>
      <c r="D725" s="590"/>
      <c r="E725" s="592"/>
      <c r="F725" s="714"/>
      <c r="G725" s="719"/>
      <c r="H725" s="716"/>
      <c r="I725" s="717"/>
      <c r="J725" s="713"/>
      <c r="K725" s="713"/>
      <c r="L725" s="590"/>
      <c r="M725" s="590"/>
      <c r="N725" s="716"/>
      <c r="O725" s="718"/>
      <c r="P725" s="590"/>
      <c r="Q725" s="590"/>
      <c r="R725" s="590"/>
      <c r="S725" s="590"/>
      <c r="T725" s="716"/>
      <c r="U725" s="717"/>
    </row>
    <row r="726" spans="1:21" ht="15.75" customHeight="1">
      <c r="A726" s="590"/>
      <c r="B726" s="590"/>
      <c r="C726" s="591"/>
      <c r="D726" s="590"/>
      <c r="E726" s="592"/>
      <c r="F726" s="714"/>
      <c r="G726" s="719"/>
      <c r="H726" s="716"/>
      <c r="I726" s="717"/>
      <c r="J726" s="713"/>
      <c r="K726" s="713"/>
      <c r="L726" s="590"/>
      <c r="M726" s="590"/>
      <c r="N726" s="716"/>
      <c r="O726" s="718"/>
      <c r="P726" s="590"/>
      <c r="Q726" s="590"/>
      <c r="R726" s="590"/>
      <c r="S726" s="590"/>
      <c r="T726" s="716"/>
      <c r="U726" s="717"/>
    </row>
    <row r="727" spans="1:21" ht="15.75" customHeight="1">
      <c r="A727" s="590"/>
      <c r="B727" s="590"/>
      <c r="C727" s="591"/>
      <c r="D727" s="590"/>
      <c r="E727" s="592"/>
      <c r="F727" s="714"/>
      <c r="G727" s="719"/>
      <c r="H727" s="716"/>
      <c r="I727" s="717"/>
      <c r="J727" s="713"/>
      <c r="K727" s="713"/>
      <c r="L727" s="590"/>
      <c r="M727" s="590"/>
      <c r="N727" s="716"/>
      <c r="O727" s="718"/>
      <c r="P727" s="590"/>
      <c r="Q727" s="590"/>
      <c r="R727" s="590"/>
      <c r="S727" s="590"/>
      <c r="T727" s="716"/>
      <c r="U727" s="717"/>
    </row>
    <row r="728" spans="1:21" ht="15.75" customHeight="1">
      <c r="A728" s="590"/>
      <c r="B728" s="590"/>
      <c r="C728" s="591"/>
      <c r="D728" s="590"/>
      <c r="E728" s="592"/>
      <c r="F728" s="714"/>
      <c r="G728" s="719"/>
      <c r="H728" s="716"/>
      <c r="I728" s="717"/>
      <c r="J728" s="713"/>
      <c r="K728" s="713"/>
      <c r="L728" s="590"/>
      <c r="M728" s="590"/>
      <c r="N728" s="716"/>
      <c r="O728" s="718"/>
      <c r="P728" s="590"/>
      <c r="Q728" s="590"/>
      <c r="R728" s="590"/>
      <c r="S728" s="590"/>
      <c r="T728" s="716"/>
      <c r="U728" s="717"/>
    </row>
    <row r="729" spans="1:21" ht="15.75" customHeight="1">
      <c r="A729" s="590"/>
      <c r="B729" s="590"/>
      <c r="C729" s="591"/>
      <c r="D729" s="590"/>
      <c r="E729" s="592"/>
      <c r="F729" s="714"/>
      <c r="G729" s="719"/>
      <c r="H729" s="716"/>
      <c r="I729" s="717"/>
      <c r="J729" s="713"/>
      <c r="K729" s="713"/>
      <c r="L729" s="590"/>
      <c r="M729" s="590"/>
      <c r="N729" s="716"/>
      <c r="O729" s="718"/>
      <c r="P729" s="590"/>
      <c r="Q729" s="590"/>
      <c r="R729" s="590"/>
      <c r="S729" s="590"/>
      <c r="T729" s="716"/>
      <c r="U729" s="717"/>
    </row>
    <row r="730" spans="1:21" ht="15.75" customHeight="1">
      <c r="A730" s="590"/>
      <c r="B730" s="590"/>
      <c r="C730" s="591"/>
      <c r="D730" s="590"/>
      <c r="E730" s="592"/>
      <c r="F730" s="714"/>
      <c r="G730" s="719"/>
      <c r="H730" s="716"/>
      <c r="I730" s="717"/>
      <c r="J730" s="713"/>
      <c r="K730" s="713"/>
      <c r="L730" s="590"/>
      <c r="M730" s="590"/>
      <c r="N730" s="716"/>
      <c r="O730" s="718"/>
      <c r="P730" s="590"/>
      <c r="Q730" s="590"/>
      <c r="R730" s="590"/>
      <c r="S730" s="590"/>
      <c r="T730" s="716"/>
      <c r="U730" s="717"/>
    </row>
    <row r="731" spans="1:21" ht="15.75" customHeight="1">
      <c r="A731" s="590"/>
      <c r="B731" s="590"/>
      <c r="C731" s="591"/>
      <c r="D731" s="590"/>
      <c r="E731" s="592"/>
      <c r="F731" s="714"/>
      <c r="G731" s="719"/>
      <c r="H731" s="716"/>
      <c r="I731" s="717"/>
      <c r="J731" s="713"/>
      <c r="K731" s="713"/>
      <c r="L731" s="590"/>
      <c r="M731" s="590"/>
      <c r="N731" s="716"/>
      <c r="O731" s="718"/>
      <c r="P731" s="590"/>
      <c r="Q731" s="590"/>
      <c r="R731" s="590"/>
      <c r="S731" s="590"/>
      <c r="T731" s="716"/>
      <c r="U731" s="717"/>
    </row>
    <row r="732" spans="1:21" ht="15.75" customHeight="1">
      <c r="A732" s="590"/>
      <c r="B732" s="590"/>
      <c r="C732" s="591"/>
      <c r="D732" s="590"/>
      <c r="E732" s="592"/>
      <c r="F732" s="714"/>
      <c r="G732" s="719"/>
      <c r="H732" s="716"/>
      <c r="I732" s="717"/>
      <c r="J732" s="713"/>
      <c r="K732" s="713"/>
      <c r="L732" s="590"/>
      <c r="M732" s="590"/>
      <c r="N732" s="716"/>
      <c r="O732" s="718"/>
      <c r="P732" s="590"/>
      <c r="Q732" s="590"/>
      <c r="R732" s="590"/>
      <c r="S732" s="590"/>
      <c r="T732" s="716"/>
      <c r="U732" s="717"/>
    </row>
    <row r="733" spans="1:21" ht="15.75" customHeight="1">
      <c r="A733" s="590"/>
      <c r="B733" s="590"/>
      <c r="C733" s="591"/>
      <c r="D733" s="590"/>
      <c r="E733" s="592"/>
      <c r="F733" s="714"/>
      <c r="G733" s="719"/>
      <c r="H733" s="716"/>
      <c r="I733" s="717"/>
      <c r="J733" s="713"/>
      <c r="K733" s="713"/>
      <c r="L733" s="590"/>
      <c r="M733" s="590"/>
      <c r="N733" s="716"/>
      <c r="O733" s="718"/>
      <c r="P733" s="590"/>
      <c r="Q733" s="590"/>
      <c r="R733" s="590"/>
      <c r="S733" s="590"/>
      <c r="T733" s="716"/>
      <c r="U733" s="717"/>
    </row>
    <row r="734" spans="1:21" ht="15.75" customHeight="1">
      <c r="A734" s="590"/>
      <c r="B734" s="590"/>
      <c r="C734" s="591"/>
      <c r="D734" s="590"/>
      <c r="E734" s="592"/>
      <c r="F734" s="714"/>
      <c r="G734" s="719"/>
      <c r="H734" s="716"/>
      <c r="I734" s="717"/>
      <c r="J734" s="713"/>
      <c r="K734" s="713"/>
      <c r="L734" s="590"/>
      <c r="M734" s="590"/>
      <c r="N734" s="716"/>
      <c r="O734" s="718"/>
      <c r="P734" s="590"/>
      <c r="Q734" s="590"/>
      <c r="R734" s="590"/>
      <c r="S734" s="590"/>
      <c r="T734" s="716"/>
      <c r="U734" s="717"/>
    </row>
    <row r="735" spans="1:21" ht="15.75" customHeight="1">
      <c r="A735" s="590"/>
      <c r="B735" s="590"/>
      <c r="C735" s="591"/>
      <c r="D735" s="590"/>
      <c r="E735" s="592"/>
      <c r="F735" s="714"/>
      <c r="G735" s="719"/>
      <c r="H735" s="716"/>
      <c r="I735" s="717"/>
      <c r="J735" s="713"/>
      <c r="K735" s="713"/>
      <c r="L735" s="590"/>
      <c r="M735" s="590"/>
      <c r="N735" s="716"/>
      <c r="O735" s="718"/>
      <c r="P735" s="590"/>
      <c r="Q735" s="590"/>
      <c r="R735" s="590"/>
      <c r="S735" s="590"/>
      <c r="T735" s="716"/>
      <c r="U735" s="717"/>
    </row>
    <row r="736" spans="1:21" ht="15.75" customHeight="1">
      <c r="A736" s="590"/>
      <c r="B736" s="590"/>
      <c r="C736" s="591"/>
      <c r="D736" s="590"/>
      <c r="E736" s="592"/>
      <c r="F736" s="714"/>
      <c r="G736" s="719"/>
      <c r="H736" s="716"/>
      <c r="I736" s="717"/>
      <c r="J736" s="713"/>
      <c r="K736" s="713"/>
      <c r="L736" s="590"/>
      <c r="M736" s="590"/>
      <c r="N736" s="716"/>
      <c r="O736" s="718"/>
      <c r="P736" s="590"/>
      <c r="Q736" s="590"/>
      <c r="R736" s="590"/>
      <c r="S736" s="590"/>
      <c r="T736" s="716"/>
      <c r="U736" s="717"/>
    </row>
    <row r="737" spans="1:21" ht="15.75" customHeight="1">
      <c r="A737" s="590"/>
      <c r="B737" s="590"/>
      <c r="C737" s="591"/>
      <c r="D737" s="590"/>
      <c r="E737" s="592"/>
      <c r="F737" s="714"/>
      <c r="G737" s="719"/>
      <c r="H737" s="716"/>
      <c r="I737" s="717"/>
      <c r="J737" s="713"/>
      <c r="K737" s="713"/>
      <c r="L737" s="590"/>
      <c r="M737" s="590"/>
      <c r="N737" s="716"/>
      <c r="O737" s="718"/>
      <c r="P737" s="590"/>
      <c r="Q737" s="590"/>
      <c r="R737" s="590"/>
      <c r="S737" s="590"/>
      <c r="T737" s="716"/>
      <c r="U737" s="717"/>
    </row>
    <row r="738" spans="1:21" ht="15.75" customHeight="1">
      <c r="A738" s="590"/>
      <c r="B738" s="590"/>
      <c r="C738" s="591"/>
      <c r="D738" s="590"/>
      <c r="E738" s="592"/>
      <c r="F738" s="714"/>
      <c r="G738" s="719"/>
      <c r="H738" s="716"/>
      <c r="I738" s="717"/>
      <c r="J738" s="713"/>
      <c r="K738" s="713"/>
      <c r="L738" s="590"/>
      <c r="M738" s="590"/>
      <c r="N738" s="716"/>
      <c r="O738" s="718"/>
      <c r="P738" s="590"/>
      <c r="Q738" s="590"/>
      <c r="R738" s="590"/>
      <c r="S738" s="590"/>
      <c r="T738" s="716"/>
      <c r="U738" s="717"/>
    </row>
    <row r="739" spans="1:21" ht="15.75" customHeight="1">
      <c r="A739" s="590"/>
      <c r="B739" s="590"/>
      <c r="C739" s="591"/>
      <c r="D739" s="590"/>
      <c r="E739" s="592"/>
      <c r="F739" s="714"/>
      <c r="G739" s="719"/>
      <c r="H739" s="716"/>
      <c r="I739" s="717"/>
      <c r="J739" s="713"/>
      <c r="K739" s="713"/>
      <c r="L739" s="590"/>
      <c r="M739" s="590"/>
      <c r="N739" s="716"/>
      <c r="O739" s="718"/>
      <c r="P739" s="590"/>
      <c r="Q739" s="590"/>
      <c r="R739" s="590"/>
      <c r="S739" s="590"/>
      <c r="T739" s="716"/>
      <c r="U739" s="717"/>
    </row>
    <row r="740" spans="1:21" ht="15.75" customHeight="1">
      <c r="A740" s="590"/>
      <c r="B740" s="590"/>
      <c r="C740" s="591"/>
      <c r="D740" s="590"/>
      <c r="E740" s="592"/>
      <c r="F740" s="714"/>
      <c r="G740" s="719"/>
      <c r="H740" s="716"/>
      <c r="I740" s="717"/>
      <c r="J740" s="713"/>
      <c r="K740" s="713"/>
      <c r="L740" s="590"/>
      <c r="M740" s="590"/>
      <c r="N740" s="716"/>
      <c r="O740" s="718"/>
      <c r="P740" s="590"/>
      <c r="Q740" s="590"/>
      <c r="R740" s="590"/>
      <c r="S740" s="590"/>
      <c r="T740" s="716"/>
      <c r="U740" s="717"/>
    </row>
    <row r="741" spans="1:21" ht="15.75" customHeight="1">
      <c r="A741" s="590"/>
      <c r="B741" s="590"/>
      <c r="C741" s="591"/>
      <c r="D741" s="590"/>
      <c r="E741" s="592"/>
      <c r="F741" s="714"/>
      <c r="G741" s="719"/>
      <c r="H741" s="716"/>
      <c r="I741" s="717"/>
      <c r="J741" s="713"/>
      <c r="K741" s="713"/>
      <c r="L741" s="590"/>
      <c r="M741" s="590"/>
      <c r="N741" s="716"/>
      <c r="O741" s="718"/>
      <c r="P741" s="590"/>
      <c r="Q741" s="590"/>
      <c r="R741" s="590"/>
      <c r="S741" s="590"/>
      <c r="T741" s="716"/>
      <c r="U741" s="717"/>
    </row>
    <row r="742" spans="1:21" ht="15.75" customHeight="1">
      <c r="A742" s="590"/>
      <c r="B742" s="590"/>
      <c r="C742" s="591"/>
      <c r="D742" s="590"/>
      <c r="E742" s="592"/>
      <c r="F742" s="714"/>
      <c r="G742" s="719"/>
      <c r="H742" s="716"/>
      <c r="I742" s="717"/>
      <c r="J742" s="713"/>
      <c r="K742" s="713"/>
      <c r="L742" s="590"/>
      <c r="M742" s="590"/>
      <c r="N742" s="716"/>
      <c r="O742" s="718"/>
      <c r="P742" s="590"/>
      <c r="Q742" s="590"/>
      <c r="R742" s="590"/>
      <c r="S742" s="590"/>
      <c r="T742" s="716"/>
      <c r="U742" s="717"/>
    </row>
    <row r="743" spans="1:21" ht="15.75" customHeight="1">
      <c r="A743" s="590"/>
      <c r="B743" s="590"/>
      <c r="C743" s="591"/>
      <c r="D743" s="590"/>
      <c r="E743" s="592"/>
      <c r="F743" s="714"/>
      <c r="G743" s="719"/>
      <c r="H743" s="716"/>
      <c r="I743" s="717"/>
      <c r="J743" s="713"/>
      <c r="K743" s="713"/>
      <c r="L743" s="590"/>
      <c r="M743" s="590"/>
      <c r="N743" s="716"/>
      <c r="O743" s="718"/>
      <c r="P743" s="590"/>
      <c r="Q743" s="590"/>
      <c r="R743" s="590"/>
      <c r="S743" s="590"/>
      <c r="T743" s="716"/>
      <c r="U743" s="717"/>
    </row>
    <row r="744" spans="1:21" ht="15.75" customHeight="1">
      <c r="A744" s="590"/>
      <c r="B744" s="590"/>
      <c r="C744" s="591"/>
      <c r="D744" s="590"/>
      <c r="E744" s="592"/>
      <c r="F744" s="714"/>
      <c r="G744" s="719"/>
      <c r="H744" s="716"/>
      <c r="I744" s="717"/>
      <c r="J744" s="713"/>
      <c r="K744" s="713"/>
      <c r="L744" s="590"/>
      <c r="M744" s="590"/>
      <c r="N744" s="716"/>
      <c r="O744" s="718"/>
      <c r="P744" s="590"/>
      <c r="Q744" s="590"/>
      <c r="R744" s="590"/>
      <c r="S744" s="590"/>
      <c r="T744" s="716"/>
      <c r="U744" s="717"/>
    </row>
    <row r="745" spans="1:21" ht="15.75" customHeight="1">
      <c r="A745" s="590"/>
      <c r="B745" s="590"/>
      <c r="C745" s="591"/>
      <c r="D745" s="590"/>
      <c r="E745" s="592"/>
      <c r="F745" s="714"/>
      <c r="G745" s="719"/>
      <c r="H745" s="716"/>
      <c r="I745" s="717"/>
      <c r="J745" s="713"/>
      <c r="K745" s="713"/>
      <c r="L745" s="590"/>
      <c r="M745" s="590"/>
      <c r="N745" s="716"/>
      <c r="O745" s="718"/>
      <c r="P745" s="590"/>
      <c r="Q745" s="590"/>
      <c r="R745" s="590"/>
      <c r="S745" s="590"/>
      <c r="T745" s="716"/>
      <c r="U745" s="717"/>
    </row>
    <row r="746" spans="1:21" ht="15.75" customHeight="1">
      <c r="A746" s="590"/>
      <c r="B746" s="590"/>
      <c r="C746" s="591"/>
      <c r="D746" s="590"/>
      <c r="E746" s="592"/>
      <c r="F746" s="714"/>
      <c r="G746" s="719"/>
      <c r="H746" s="716"/>
      <c r="I746" s="717"/>
      <c r="J746" s="713"/>
      <c r="K746" s="713"/>
      <c r="L746" s="590"/>
      <c r="M746" s="590"/>
      <c r="N746" s="716"/>
      <c r="O746" s="718"/>
      <c r="P746" s="590"/>
      <c r="Q746" s="590"/>
      <c r="R746" s="590"/>
      <c r="S746" s="590"/>
      <c r="T746" s="716"/>
      <c r="U746" s="717"/>
    </row>
    <row r="747" spans="1:21" ht="15.75" customHeight="1">
      <c r="A747" s="590"/>
      <c r="B747" s="590"/>
      <c r="C747" s="591"/>
      <c r="D747" s="590"/>
      <c r="E747" s="592"/>
      <c r="F747" s="714"/>
      <c r="G747" s="719"/>
      <c r="H747" s="716"/>
      <c r="I747" s="717"/>
      <c r="J747" s="713"/>
      <c r="K747" s="713"/>
      <c r="L747" s="590"/>
      <c r="M747" s="590"/>
      <c r="N747" s="716"/>
      <c r="O747" s="718"/>
      <c r="P747" s="590"/>
      <c r="Q747" s="590"/>
      <c r="R747" s="590"/>
      <c r="S747" s="590"/>
      <c r="T747" s="716"/>
      <c r="U747" s="717"/>
    </row>
    <row r="748" spans="1:21" ht="15.75" customHeight="1">
      <c r="A748" s="590"/>
      <c r="B748" s="590"/>
      <c r="C748" s="591"/>
      <c r="D748" s="590"/>
      <c r="E748" s="592"/>
      <c r="F748" s="714"/>
      <c r="G748" s="719"/>
      <c r="H748" s="716"/>
      <c r="I748" s="717"/>
      <c r="J748" s="713"/>
      <c r="K748" s="713"/>
      <c r="L748" s="590"/>
      <c r="M748" s="590"/>
      <c r="N748" s="716"/>
      <c r="O748" s="718"/>
      <c r="P748" s="590"/>
      <c r="Q748" s="590"/>
      <c r="R748" s="590"/>
      <c r="S748" s="590"/>
      <c r="T748" s="716"/>
      <c r="U748" s="717"/>
    </row>
    <row r="749" spans="1:21" ht="15.75" customHeight="1">
      <c r="A749" s="590"/>
      <c r="B749" s="590"/>
      <c r="C749" s="591"/>
      <c r="D749" s="590"/>
      <c r="E749" s="592"/>
      <c r="F749" s="714"/>
      <c r="G749" s="719"/>
      <c r="H749" s="716"/>
      <c r="I749" s="717"/>
      <c r="J749" s="713"/>
      <c r="K749" s="713"/>
      <c r="L749" s="590"/>
      <c r="M749" s="590"/>
      <c r="N749" s="716"/>
      <c r="O749" s="718"/>
      <c r="P749" s="590"/>
      <c r="Q749" s="590"/>
      <c r="R749" s="590"/>
      <c r="S749" s="590"/>
      <c r="T749" s="716"/>
      <c r="U749" s="717"/>
    </row>
    <row r="750" spans="1:21" ht="15.75" customHeight="1">
      <c r="A750" s="590"/>
      <c r="B750" s="590"/>
      <c r="C750" s="591"/>
      <c r="D750" s="590"/>
      <c r="E750" s="592"/>
      <c r="F750" s="714"/>
      <c r="G750" s="719"/>
      <c r="H750" s="716"/>
      <c r="I750" s="717"/>
      <c r="J750" s="713"/>
      <c r="K750" s="713"/>
      <c r="L750" s="590"/>
      <c r="M750" s="590"/>
      <c r="N750" s="716"/>
      <c r="O750" s="718"/>
      <c r="P750" s="590"/>
      <c r="Q750" s="590"/>
      <c r="R750" s="590"/>
      <c r="S750" s="590"/>
      <c r="T750" s="716"/>
      <c r="U750" s="717"/>
    </row>
    <row r="751" spans="1:21" ht="15.75" customHeight="1">
      <c r="A751" s="590"/>
      <c r="B751" s="590"/>
      <c r="C751" s="591"/>
      <c r="D751" s="590"/>
      <c r="E751" s="592"/>
      <c r="F751" s="714"/>
      <c r="G751" s="719"/>
      <c r="H751" s="716"/>
      <c r="I751" s="717"/>
      <c r="J751" s="713"/>
      <c r="K751" s="713"/>
      <c r="L751" s="590"/>
      <c r="M751" s="590"/>
      <c r="N751" s="716"/>
      <c r="O751" s="718"/>
      <c r="P751" s="590"/>
      <c r="Q751" s="590"/>
      <c r="R751" s="590"/>
      <c r="S751" s="590"/>
      <c r="T751" s="716"/>
      <c r="U751" s="717"/>
    </row>
    <row r="752" spans="1:21" ht="15.75" customHeight="1">
      <c r="A752" s="590"/>
      <c r="B752" s="590"/>
      <c r="C752" s="591"/>
      <c r="D752" s="590"/>
      <c r="E752" s="592"/>
      <c r="F752" s="714"/>
      <c r="G752" s="719"/>
      <c r="H752" s="716"/>
      <c r="I752" s="717"/>
      <c r="J752" s="713"/>
      <c r="K752" s="713"/>
      <c r="L752" s="590"/>
      <c r="M752" s="590"/>
      <c r="N752" s="716"/>
      <c r="O752" s="718"/>
      <c r="P752" s="590"/>
      <c r="Q752" s="590"/>
      <c r="R752" s="590"/>
      <c r="S752" s="590"/>
      <c r="T752" s="716"/>
      <c r="U752" s="717"/>
    </row>
    <row r="753" spans="1:21" ht="15.75" customHeight="1">
      <c r="A753" s="590"/>
      <c r="B753" s="590"/>
      <c r="C753" s="591"/>
      <c r="D753" s="590"/>
      <c r="E753" s="592"/>
      <c r="F753" s="714"/>
      <c r="G753" s="719"/>
      <c r="H753" s="716"/>
      <c r="I753" s="717"/>
      <c r="J753" s="713"/>
      <c r="K753" s="713"/>
      <c r="L753" s="590"/>
      <c r="M753" s="590"/>
      <c r="N753" s="716"/>
      <c r="O753" s="718"/>
      <c r="P753" s="590"/>
      <c r="Q753" s="590"/>
      <c r="R753" s="590"/>
      <c r="S753" s="590"/>
      <c r="T753" s="716"/>
      <c r="U753" s="717"/>
    </row>
    <row r="754" spans="1:21" ht="15.75" customHeight="1">
      <c r="A754" s="590"/>
      <c r="B754" s="590"/>
      <c r="C754" s="591"/>
      <c r="D754" s="590"/>
      <c r="E754" s="592"/>
      <c r="F754" s="714"/>
      <c r="G754" s="719"/>
      <c r="H754" s="716"/>
      <c r="I754" s="717"/>
      <c r="J754" s="713"/>
      <c r="K754" s="713"/>
      <c r="L754" s="590"/>
      <c r="M754" s="590"/>
      <c r="N754" s="716"/>
      <c r="O754" s="718"/>
      <c r="P754" s="590"/>
      <c r="Q754" s="590"/>
      <c r="R754" s="590"/>
      <c r="S754" s="590"/>
      <c r="T754" s="716"/>
      <c r="U754" s="717"/>
    </row>
    <row r="755" spans="1:21" ht="15.75" customHeight="1">
      <c r="A755" s="590"/>
      <c r="B755" s="590"/>
      <c r="C755" s="591"/>
      <c r="D755" s="590"/>
      <c r="E755" s="592"/>
      <c r="F755" s="714"/>
      <c r="G755" s="719"/>
      <c r="H755" s="716"/>
      <c r="I755" s="717"/>
      <c r="J755" s="713"/>
      <c r="K755" s="713"/>
      <c r="L755" s="590"/>
      <c r="M755" s="590"/>
      <c r="N755" s="716"/>
      <c r="O755" s="718"/>
      <c r="P755" s="590"/>
      <c r="Q755" s="590"/>
      <c r="R755" s="590"/>
      <c r="S755" s="590"/>
      <c r="T755" s="716"/>
      <c r="U755" s="717"/>
    </row>
    <row r="756" spans="1:21" ht="15.75" customHeight="1">
      <c r="A756" s="590"/>
      <c r="B756" s="590"/>
      <c r="C756" s="591"/>
      <c r="D756" s="590"/>
      <c r="E756" s="592"/>
      <c r="F756" s="714"/>
      <c r="G756" s="719"/>
      <c r="H756" s="716"/>
      <c r="I756" s="717"/>
      <c r="J756" s="713"/>
      <c r="K756" s="713"/>
      <c r="L756" s="590"/>
      <c r="M756" s="590"/>
      <c r="N756" s="716"/>
      <c r="O756" s="718"/>
      <c r="P756" s="590"/>
      <c r="Q756" s="590"/>
      <c r="R756" s="590"/>
      <c r="S756" s="590"/>
      <c r="T756" s="716"/>
      <c r="U756" s="717"/>
    </row>
    <row r="757" spans="1:21" ht="15.75" customHeight="1">
      <c r="A757" s="590"/>
      <c r="B757" s="590"/>
      <c r="C757" s="591"/>
      <c r="D757" s="590"/>
      <c r="E757" s="592"/>
      <c r="F757" s="714"/>
      <c r="G757" s="719"/>
      <c r="H757" s="716"/>
      <c r="I757" s="717"/>
      <c r="J757" s="713"/>
      <c r="K757" s="713"/>
      <c r="L757" s="590"/>
      <c r="M757" s="590"/>
      <c r="N757" s="716"/>
      <c r="O757" s="718"/>
      <c r="P757" s="590"/>
      <c r="Q757" s="590"/>
      <c r="R757" s="590"/>
      <c r="S757" s="590"/>
      <c r="T757" s="716"/>
      <c r="U757" s="717"/>
    </row>
    <row r="758" spans="1:21" ht="15.75" customHeight="1">
      <c r="A758" s="590"/>
      <c r="B758" s="590"/>
      <c r="C758" s="591"/>
      <c r="D758" s="590"/>
      <c r="E758" s="592"/>
      <c r="F758" s="714"/>
      <c r="G758" s="719"/>
      <c r="H758" s="716"/>
      <c r="I758" s="717"/>
      <c r="J758" s="713"/>
      <c r="K758" s="713"/>
      <c r="L758" s="590"/>
      <c r="M758" s="590"/>
      <c r="N758" s="716"/>
      <c r="O758" s="718"/>
      <c r="P758" s="590"/>
      <c r="Q758" s="590"/>
      <c r="R758" s="590"/>
      <c r="S758" s="590"/>
      <c r="T758" s="716"/>
      <c r="U758" s="717"/>
    </row>
    <row r="759" spans="1:21" ht="15.75" customHeight="1">
      <c r="A759" s="590"/>
      <c r="B759" s="590"/>
      <c r="C759" s="591"/>
      <c r="D759" s="590"/>
      <c r="E759" s="592"/>
      <c r="F759" s="714"/>
      <c r="G759" s="719"/>
      <c r="H759" s="716"/>
      <c r="I759" s="717"/>
      <c r="J759" s="713"/>
      <c r="K759" s="713"/>
      <c r="L759" s="590"/>
      <c r="M759" s="590"/>
      <c r="N759" s="716"/>
      <c r="O759" s="718"/>
      <c r="P759" s="590"/>
      <c r="Q759" s="590"/>
      <c r="R759" s="590"/>
      <c r="S759" s="590"/>
      <c r="T759" s="716"/>
      <c r="U759" s="717"/>
    </row>
    <row r="760" spans="1:21" ht="15.75" customHeight="1">
      <c r="A760" s="590"/>
      <c r="B760" s="590"/>
      <c r="C760" s="591"/>
      <c r="D760" s="590"/>
      <c r="E760" s="592"/>
      <c r="F760" s="714"/>
      <c r="G760" s="719"/>
      <c r="H760" s="716"/>
      <c r="I760" s="717"/>
      <c r="J760" s="713"/>
      <c r="K760" s="713"/>
      <c r="L760" s="590"/>
      <c r="M760" s="590"/>
      <c r="N760" s="716"/>
      <c r="O760" s="718"/>
      <c r="P760" s="590"/>
      <c r="Q760" s="590"/>
      <c r="R760" s="590"/>
      <c r="S760" s="590"/>
      <c r="T760" s="716"/>
      <c r="U760" s="717"/>
    </row>
    <row r="761" spans="1:21" ht="15.75" customHeight="1">
      <c r="A761" s="590"/>
      <c r="B761" s="590"/>
      <c r="C761" s="591"/>
      <c r="D761" s="590"/>
      <c r="E761" s="592"/>
      <c r="F761" s="714"/>
      <c r="G761" s="719"/>
      <c r="H761" s="716"/>
      <c r="I761" s="717"/>
      <c r="J761" s="713"/>
      <c r="K761" s="713"/>
      <c r="L761" s="590"/>
      <c r="M761" s="590"/>
      <c r="N761" s="716"/>
      <c r="O761" s="718"/>
      <c r="P761" s="590"/>
      <c r="Q761" s="590"/>
      <c r="R761" s="590"/>
      <c r="S761" s="590"/>
      <c r="T761" s="716"/>
      <c r="U761" s="717"/>
    </row>
    <row r="762" spans="1:21" ht="15.75" customHeight="1">
      <c r="A762" s="590"/>
      <c r="B762" s="590"/>
      <c r="C762" s="591"/>
      <c r="D762" s="590"/>
      <c r="E762" s="592"/>
      <c r="F762" s="714"/>
      <c r="G762" s="719"/>
      <c r="H762" s="716"/>
      <c r="I762" s="717"/>
      <c r="J762" s="713"/>
      <c r="K762" s="713"/>
      <c r="L762" s="590"/>
      <c r="M762" s="590"/>
      <c r="N762" s="716"/>
      <c r="O762" s="718"/>
      <c r="P762" s="590"/>
      <c r="Q762" s="590"/>
      <c r="R762" s="590"/>
      <c r="S762" s="590"/>
      <c r="T762" s="716"/>
      <c r="U762" s="717"/>
    </row>
    <row r="763" spans="1:21" ht="15.75" customHeight="1">
      <c r="A763" s="590"/>
      <c r="B763" s="590"/>
      <c r="C763" s="591"/>
      <c r="D763" s="590"/>
      <c r="E763" s="592"/>
      <c r="F763" s="714"/>
      <c r="G763" s="719"/>
      <c r="H763" s="716"/>
      <c r="I763" s="717"/>
      <c r="J763" s="713"/>
      <c r="K763" s="713"/>
      <c r="L763" s="590"/>
      <c r="M763" s="590"/>
      <c r="N763" s="716"/>
      <c r="O763" s="718"/>
      <c r="P763" s="590"/>
      <c r="Q763" s="590"/>
      <c r="R763" s="590"/>
      <c r="S763" s="590"/>
      <c r="T763" s="716"/>
      <c r="U763" s="717"/>
    </row>
    <row r="764" spans="1:21" ht="15.75" customHeight="1">
      <c r="A764" s="590"/>
      <c r="B764" s="590"/>
      <c r="C764" s="591"/>
      <c r="D764" s="590"/>
      <c r="E764" s="592"/>
      <c r="F764" s="714"/>
      <c r="G764" s="719"/>
      <c r="H764" s="716"/>
      <c r="I764" s="717"/>
      <c r="J764" s="713"/>
      <c r="K764" s="713"/>
      <c r="L764" s="590"/>
      <c r="M764" s="590"/>
      <c r="N764" s="716"/>
      <c r="O764" s="718"/>
      <c r="P764" s="590"/>
      <c r="Q764" s="590"/>
      <c r="R764" s="590"/>
      <c r="S764" s="590"/>
      <c r="T764" s="716"/>
      <c r="U764" s="717"/>
    </row>
    <row r="765" spans="1:21" ht="15.75" customHeight="1">
      <c r="A765" s="590"/>
      <c r="B765" s="590"/>
      <c r="C765" s="591"/>
      <c r="D765" s="590"/>
      <c r="E765" s="592"/>
      <c r="F765" s="714"/>
      <c r="G765" s="719"/>
      <c r="H765" s="716"/>
      <c r="I765" s="717"/>
      <c r="J765" s="713"/>
      <c r="K765" s="713"/>
      <c r="L765" s="590"/>
      <c r="M765" s="590"/>
      <c r="N765" s="716"/>
      <c r="O765" s="718"/>
      <c r="P765" s="590"/>
      <c r="Q765" s="590"/>
      <c r="R765" s="590"/>
      <c r="S765" s="590"/>
      <c r="T765" s="716"/>
      <c r="U765" s="717"/>
    </row>
    <row r="766" spans="1:21" ht="15.75" customHeight="1">
      <c r="A766" s="590"/>
      <c r="B766" s="590"/>
      <c r="C766" s="591"/>
      <c r="D766" s="590"/>
      <c r="E766" s="592"/>
      <c r="F766" s="714"/>
      <c r="G766" s="719"/>
      <c r="H766" s="716"/>
      <c r="I766" s="717"/>
      <c r="J766" s="713"/>
      <c r="K766" s="713"/>
      <c r="L766" s="590"/>
      <c r="M766" s="590"/>
      <c r="N766" s="716"/>
      <c r="O766" s="718"/>
      <c r="P766" s="590"/>
      <c r="Q766" s="590"/>
      <c r="R766" s="590"/>
      <c r="S766" s="590"/>
      <c r="T766" s="716"/>
      <c r="U766" s="717"/>
    </row>
    <row r="767" spans="1:21" ht="15.75" customHeight="1">
      <c r="A767" s="590"/>
      <c r="B767" s="590"/>
      <c r="C767" s="591"/>
      <c r="D767" s="590"/>
      <c r="E767" s="592"/>
      <c r="F767" s="714"/>
      <c r="G767" s="719"/>
      <c r="H767" s="716"/>
      <c r="I767" s="717"/>
      <c r="J767" s="713"/>
      <c r="K767" s="713"/>
      <c r="L767" s="590"/>
      <c r="M767" s="590"/>
      <c r="N767" s="716"/>
      <c r="O767" s="718"/>
      <c r="P767" s="590"/>
      <c r="Q767" s="590"/>
      <c r="R767" s="590"/>
      <c r="S767" s="590"/>
      <c r="T767" s="716"/>
      <c r="U767" s="717"/>
    </row>
    <row r="768" spans="1:21" ht="15.75" customHeight="1">
      <c r="A768" s="590"/>
      <c r="B768" s="590"/>
      <c r="C768" s="591"/>
      <c r="D768" s="590"/>
      <c r="E768" s="592"/>
      <c r="F768" s="714"/>
      <c r="G768" s="719"/>
      <c r="H768" s="716"/>
      <c r="I768" s="717"/>
      <c r="J768" s="713"/>
      <c r="K768" s="713"/>
      <c r="L768" s="590"/>
      <c r="M768" s="590"/>
      <c r="N768" s="716"/>
      <c r="O768" s="718"/>
      <c r="P768" s="590"/>
      <c r="Q768" s="590"/>
      <c r="R768" s="590"/>
      <c r="S768" s="590"/>
      <c r="T768" s="716"/>
      <c r="U768" s="717"/>
    </row>
    <row r="769" spans="1:21" ht="15.75" customHeight="1">
      <c r="A769" s="590"/>
      <c r="B769" s="590"/>
      <c r="C769" s="591"/>
      <c r="D769" s="590"/>
      <c r="E769" s="592"/>
      <c r="F769" s="714"/>
      <c r="G769" s="719"/>
      <c r="H769" s="716"/>
      <c r="I769" s="717"/>
      <c r="J769" s="713"/>
      <c r="K769" s="713"/>
      <c r="L769" s="590"/>
      <c r="M769" s="590"/>
      <c r="N769" s="716"/>
      <c r="O769" s="718"/>
      <c r="P769" s="590"/>
      <c r="Q769" s="590"/>
      <c r="R769" s="590"/>
      <c r="S769" s="590"/>
      <c r="T769" s="716"/>
      <c r="U769" s="717"/>
    </row>
    <row r="770" spans="1:21" ht="15.75" customHeight="1">
      <c r="A770" s="590"/>
      <c r="B770" s="590"/>
      <c r="C770" s="591"/>
      <c r="D770" s="590"/>
      <c r="E770" s="592"/>
      <c r="F770" s="714"/>
      <c r="G770" s="719"/>
      <c r="H770" s="716"/>
      <c r="I770" s="717"/>
      <c r="J770" s="713"/>
      <c r="K770" s="713"/>
      <c r="L770" s="590"/>
      <c r="M770" s="590"/>
      <c r="N770" s="716"/>
      <c r="O770" s="718"/>
      <c r="P770" s="590"/>
      <c r="Q770" s="590"/>
      <c r="R770" s="590"/>
      <c r="S770" s="590"/>
      <c r="T770" s="716"/>
      <c r="U770" s="717"/>
    </row>
    <row r="771" spans="1:21" ht="15.75" customHeight="1">
      <c r="A771" s="590"/>
      <c r="B771" s="590"/>
      <c r="C771" s="591"/>
      <c r="D771" s="590"/>
      <c r="E771" s="592"/>
      <c r="F771" s="714"/>
      <c r="G771" s="719"/>
      <c r="H771" s="716"/>
      <c r="I771" s="717"/>
      <c r="J771" s="713"/>
      <c r="K771" s="713"/>
      <c r="L771" s="590"/>
      <c r="M771" s="590"/>
      <c r="N771" s="716"/>
      <c r="O771" s="718"/>
      <c r="P771" s="590"/>
      <c r="Q771" s="590"/>
      <c r="R771" s="590"/>
      <c r="S771" s="590"/>
      <c r="T771" s="716"/>
      <c r="U771" s="717"/>
    </row>
    <row r="772" spans="1:21" ht="15.75" customHeight="1">
      <c r="A772" s="590"/>
      <c r="B772" s="590"/>
      <c r="C772" s="591"/>
      <c r="D772" s="590"/>
      <c r="E772" s="592"/>
      <c r="F772" s="714"/>
      <c r="G772" s="719"/>
      <c r="H772" s="716"/>
      <c r="I772" s="717"/>
      <c r="J772" s="713"/>
      <c r="K772" s="713"/>
      <c r="L772" s="590"/>
      <c r="M772" s="590"/>
      <c r="N772" s="716"/>
      <c r="O772" s="718"/>
      <c r="P772" s="590"/>
      <c r="Q772" s="590"/>
      <c r="R772" s="590"/>
      <c r="S772" s="590"/>
      <c r="T772" s="716"/>
      <c r="U772" s="717"/>
    </row>
    <row r="773" spans="1:21" ht="15.75" customHeight="1">
      <c r="A773" s="590"/>
      <c r="B773" s="590"/>
      <c r="C773" s="591"/>
      <c r="D773" s="590"/>
      <c r="E773" s="592"/>
      <c r="F773" s="714"/>
      <c r="G773" s="719"/>
      <c r="H773" s="716"/>
      <c r="I773" s="717"/>
      <c r="J773" s="713"/>
      <c r="K773" s="713"/>
      <c r="L773" s="590"/>
      <c r="M773" s="590"/>
      <c r="N773" s="716"/>
      <c r="O773" s="718"/>
      <c r="P773" s="590"/>
      <c r="Q773" s="590"/>
      <c r="R773" s="590"/>
      <c r="S773" s="590"/>
      <c r="T773" s="716"/>
      <c r="U773" s="717"/>
    </row>
    <row r="774" spans="1:21" ht="15.75" customHeight="1">
      <c r="A774" s="590"/>
      <c r="B774" s="590"/>
      <c r="C774" s="591"/>
      <c r="D774" s="590"/>
      <c r="E774" s="592"/>
      <c r="F774" s="714"/>
      <c r="G774" s="719"/>
      <c r="H774" s="716"/>
      <c r="I774" s="717"/>
      <c r="J774" s="713"/>
      <c r="K774" s="713"/>
      <c r="L774" s="590"/>
      <c r="M774" s="590"/>
      <c r="N774" s="716"/>
      <c r="O774" s="718"/>
      <c r="P774" s="590"/>
      <c r="Q774" s="590"/>
      <c r="R774" s="590"/>
      <c r="S774" s="590"/>
      <c r="T774" s="716"/>
      <c r="U774" s="717"/>
    </row>
    <row r="775" spans="1:21" ht="15.75" customHeight="1">
      <c r="A775" s="590"/>
      <c r="B775" s="590"/>
      <c r="C775" s="591"/>
      <c r="D775" s="590"/>
      <c r="E775" s="592"/>
      <c r="F775" s="714"/>
      <c r="G775" s="719"/>
      <c r="H775" s="716"/>
      <c r="I775" s="717"/>
      <c r="J775" s="713"/>
      <c r="K775" s="713"/>
      <c r="L775" s="590"/>
      <c r="M775" s="590"/>
      <c r="N775" s="716"/>
      <c r="O775" s="718"/>
      <c r="P775" s="590"/>
      <c r="Q775" s="590"/>
      <c r="R775" s="590"/>
      <c r="S775" s="590"/>
      <c r="T775" s="716"/>
      <c r="U775" s="717"/>
    </row>
    <row r="776" spans="1:21" ht="15.75" customHeight="1">
      <c r="A776" s="590"/>
      <c r="B776" s="590"/>
      <c r="C776" s="591"/>
      <c r="D776" s="590"/>
      <c r="E776" s="592"/>
      <c r="F776" s="714"/>
      <c r="G776" s="719"/>
      <c r="H776" s="716"/>
      <c r="I776" s="717"/>
      <c r="J776" s="713"/>
      <c r="K776" s="713"/>
      <c r="L776" s="590"/>
      <c r="M776" s="590"/>
      <c r="N776" s="716"/>
      <c r="O776" s="718"/>
      <c r="P776" s="590"/>
      <c r="Q776" s="590"/>
      <c r="R776" s="590"/>
      <c r="S776" s="590"/>
      <c r="T776" s="716"/>
      <c r="U776" s="717"/>
    </row>
    <row r="777" spans="1:21" ht="15.75" customHeight="1">
      <c r="A777" s="590"/>
      <c r="B777" s="590"/>
      <c r="C777" s="591"/>
      <c r="D777" s="590"/>
      <c r="E777" s="592"/>
      <c r="F777" s="714"/>
      <c r="G777" s="719"/>
      <c r="H777" s="716"/>
      <c r="I777" s="717"/>
      <c r="J777" s="713"/>
      <c r="K777" s="713"/>
      <c r="L777" s="590"/>
      <c r="M777" s="590"/>
      <c r="N777" s="716"/>
      <c r="O777" s="718"/>
      <c r="P777" s="590"/>
      <c r="Q777" s="590"/>
      <c r="R777" s="590"/>
      <c r="S777" s="590"/>
      <c r="T777" s="716"/>
      <c r="U777" s="717"/>
    </row>
    <row r="778" spans="1:21" ht="15.75" customHeight="1">
      <c r="A778" s="590"/>
      <c r="B778" s="590"/>
      <c r="C778" s="591"/>
      <c r="D778" s="590"/>
      <c r="E778" s="592"/>
      <c r="F778" s="714"/>
      <c r="G778" s="719"/>
      <c r="H778" s="716"/>
      <c r="I778" s="717"/>
      <c r="J778" s="713"/>
      <c r="K778" s="713"/>
      <c r="L778" s="590"/>
      <c r="M778" s="590"/>
      <c r="N778" s="716"/>
      <c r="O778" s="718"/>
      <c r="P778" s="590"/>
      <c r="Q778" s="590"/>
      <c r="R778" s="590"/>
      <c r="S778" s="590"/>
      <c r="T778" s="716"/>
      <c r="U778" s="717"/>
    </row>
    <row r="779" spans="1:21" ht="15.75" customHeight="1">
      <c r="A779" s="590"/>
      <c r="B779" s="590"/>
      <c r="C779" s="591"/>
      <c r="D779" s="590"/>
      <c r="E779" s="592"/>
      <c r="F779" s="714"/>
      <c r="G779" s="719"/>
      <c r="H779" s="716"/>
      <c r="I779" s="717"/>
      <c r="J779" s="713"/>
      <c r="K779" s="713"/>
      <c r="L779" s="590"/>
      <c r="M779" s="590"/>
      <c r="N779" s="716"/>
      <c r="O779" s="718"/>
      <c r="P779" s="590"/>
      <c r="Q779" s="590"/>
      <c r="R779" s="590"/>
      <c r="S779" s="590"/>
      <c r="T779" s="716"/>
      <c r="U779" s="717"/>
    </row>
    <row r="780" spans="1:21" ht="15.75" customHeight="1">
      <c r="A780" s="590"/>
      <c r="B780" s="590"/>
      <c r="C780" s="591"/>
      <c r="D780" s="590"/>
      <c r="E780" s="592"/>
      <c r="F780" s="714"/>
      <c r="G780" s="719"/>
      <c r="H780" s="716"/>
      <c r="I780" s="717"/>
      <c r="J780" s="713"/>
      <c r="K780" s="713"/>
      <c r="L780" s="590"/>
      <c r="M780" s="590"/>
      <c r="N780" s="716"/>
      <c r="O780" s="718"/>
      <c r="P780" s="590"/>
      <c r="Q780" s="590"/>
      <c r="R780" s="590"/>
      <c r="S780" s="590"/>
      <c r="T780" s="716"/>
      <c r="U780" s="717"/>
    </row>
    <row r="781" spans="1:21" ht="15.75" customHeight="1">
      <c r="A781" s="590"/>
      <c r="B781" s="590"/>
      <c r="C781" s="591"/>
      <c r="D781" s="590"/>
      <c r="E781" s="592"/>
      <c r="F781" s="714"/>
      <c r="G781" s="719"/>
      <c r="H781" s="716"/>
      <c r="I781" s="717"/>
      <c r="J781" s="713"/>
      <c r="K781" s="713"/>
      <c r="L781" s="590"/>
      <c r="M781" s="590"/>
      <c r="N781" s="716"/>
      <c r="O781" s="718"/>
      <c r="P781" s="590"/>
      <c r="Q781" s="590"/>
      <c r="R781" s="590"/>
      <c r="S781" s="590"/>
      <c r="T781" s="716"/>
      <c r="U781" s="717"/>
    </row>
    <row r="782" spans="1:21" ht="15.75" customHeight="1">
      <c r="A782" s="590"/>
      <c r="B782" s="590"/>
      <c r="C782" s="591"/>
      <c r="D782" s="590"/>
      <c r="E782" s="592"/>
      <c r="F782" s="714"/>
      <c r="G782" s="719"/>
      <c r="H782" s="716"/>
      <c r="I782" s="717"/>
      <c r="J782" s="713"/>
      <c r="K782" s="713"/>
      <c r="L782" s="590"/>
      <c r="M782" s="590"/>
      <c r="N782" s="716"/>
      <c r="O782" s="718"/>
      <c r="P782" s="590"/>
      <c r="Q782" s="590"/>
      <c r="R782" s="590"/>
      <c r="S782" s="590"/>
      <c r="T782" s="716"/>
      <c r="U782" s="717"/>
    </row>
    <row r="783" spans="1:21" ht="15.75" customHeight="1">
      <c r="A783" s="590"/>
      <c r="B783" s="590"/>
      <c r="C783" s="591"/>
      <c r="D783" s="590"/>
      <c r="E783" s="592"/>
      <c r="F783" s="714"/>
      <c r="G783" s="719"/>
      <c r="H783" s="716"/>
      <c r="I783" s="717"/>
      <c r="J783" s="713"/>
      <c r="K783" s="713"/>
      <c r="L783" s="590"/>
      <c r="M783" s="590"/>
      <c r="N783" s="716"/>
      <c r="O783" s="718"/>
      <c r="P783" s="590"/>
      <c r="Q783" s="590"/>
      <c r="R783" s="590"/>
      <c r="S783" s="590"/>
      <c r="T783" s="716"/>
      <c r="U783" s="717"/>
    </row>
    <row r="784" spans="1:21" ht="15.75" customHeight="1">
      <c r="A784" s="590"/>
      <c r="B784" s="590"/>
      <c r="C784" s="591"/>
      <c r="D784" s="590"/>
      <c r="E784" s="592"/>
      <c r="F784" s="714"/>
      <c r="G784" s="719"/>
      <c r="H784" s="716"/>
      <c r="I784" s="717"/>
      <c r="J784" s="713"/>
      <c r="K784" s="713"/>
      <c r="L784" s="590"/>
      <c r="M784" s="590"/>
      <c r="N784" s="716"/>
      <c r="O784" s="718"/>
      <c r="P784" s="590"/>
      <c r="Q784" s="590"/>
      <c r="R784" s="590"/>
      <c r="S784" s="590"/>
      <c r="T784" s="716"/>
      <c r="U784" s="717"/>
    </row>
    <row r="785" spans="1:21" ht="15.75" customHeight="1">
      <c r="A785" s="590"/>
      <c r="B785" s="590"/>
      <c r="C785" s="591"/>
      <c r="D785" s="590"/>
      <c r="E785" s="592"/>
      <c r="F785" s="714"/>
      <c r="G785" s="719"/>
      <c r="H785" s="716"/>
      <c r="I785" s="717"/>
      <c r="J785" s="713"/>
      <c r="K785" s="713"/>
      <c r="L785" s="590"/>
      <c r="M785" s="590"/>
      <c r="N785" s="716"/>
      <c r="O785" s="718"/>
      <c r="P785" s="590"/>
      <c r="Q785" s="590"/>
      <c r="R785" s="590"/>
      <c r="S785" s="590"/>
      <c r="T785" s="716"/>
      <c r="U785" s="717"/>
    </row>
    <row r="786" spans="1:21" ht="15.75" customHeight="1">
      <c r="A786" s="590"/>
      <c r="B786" s="590"/>
      <c r="C786" s="591"/>
      <c r="D786" s="590"/>
      <c r="E786" s="592"/>
      <c r="F786" s="714"/>
      <c r="G786" s="719"/>
      <c r="H786" s="716"/>
      <c r="I786" s="717"/>
      <c r="J786" s="713"/>
      <c r="K786" s="713"/>
      <c r="L786" s="590"/>
      <c r="M786" s="590"/>
      <c r="N786" s="716"/>
      <c r="O786" s="718"/>
      <c r="P786" s="590"/>
      <c r="Q786" s="590"/>
      <c r="R786" s="590"/>
      <c r="S786" s="590"/>
      <c r="T786" s="716"/>
      <c r="U786" s="717"/>
    </row>
    <row r="787" spans="1:21" ht="15.75" customHeight="1">
      <c r="A787" s="590"/>
      <c r="B787" s="590"/>
      <c r="C787" s="591"/>
      <c r="D787" s="590"/>
      <c r="E787" s="592"/>
      <c r="F787" s="714"/>
      <c r="G787" s="719"/>
      <c r="H787" s="716"/>
      <c r="I787" s="717"/>
      <c r="J787" s="713"/>
      <c r="K787" s="713"/>
      <c r="L787" s="590"/>
      <c r="M787" s="590"/>
      <c r="N787" s="716"/>
      <c r="O787" s="718"/>
      <c r="P787" s="590"/>
      <c r="Q787" s="590"/>
      <c r="R787" s="590"/>
      <c r="S787" s="590"/>
      <c r="T787" s="716"/>
      <c r="U787" s="717"/>
    </row>
    <row r="788" spans="1:21" ht="15.75" customHeight="1">
      <c r="A788" s="590"/>
      <c r="B788" s="590"/>
      <c r="C788" s="591"/>
      <c r="D788" s="590"/>
      <c r="E788" s="592"/>
      <c r="F788" s="714"/>
      <c r="G788" s="719"/>
      <c r="H788" s="716"/>
      <c r="I788" s="717"/>
      <c r="J788" s="713"/>
      <c r="K788" s="713"/>
      <c r="L788" s="590"/>
      <c r="M788" s="590"/>
      <c r="N788" s="716"/>
      <c r="O788" s="718"/>
      <c r="P788" s="590"/>
      <c r="Q788" s="590"/>
      <c r="R788" s="590"/>
      <c r="S788" s="590"/>
      <c r="T788" s="716"/>
      <c r="U788" s="717"/>
    </row>
    <row r="789" spans="1:21" ht="15.75" customHeight="1">
      <c r="A789" s="590"/>
      <c r="B789" s="590"/>
      <c r="C789" s="591"/>
      <c r="D789" s="590"/>
      <c r="E789" s="592"/>
      <c r="F789" s="714"/>
      <c r="G789" s="719"/>
      <c r="H789" s="716"/>
      <c r="I789" s="717"/>
      <c r="J789" s="713"/>
      <c r="K789" s="713"/>
      <c r="L789" s="590"/>
      <c r="M789" s="590"/>
      <c r="N789" s="716"/>
      <c r="O789" s="718"/>
      <c r="P789" s="590"/>
      <c r="Q789" s="590"/>
      <c r="R789" s="590"/>
      <c r="S789" s="590"/>
      <c r="T789" s="716"/>
      <c r="U789" s="717"/>
    </row>
    <row r="790" spans="1:21" ht="15.75" customHeight="1">
      <c r="A790" s="590"/>
      <c r="B790" s="590"/>
      <c r="C790" s="591"/>
      <c r="D790" s="590"/>
      <c r="E790" s="592"/>
      <c r="F790" s="714"/>
      <c r="G790" s="719"/>
      <c r="H790" s="716"/>
      <c r="I790" s="717"/>
      <c r="J790" s="713"/>
      <c r="K790" s="713"/>
      <c r="L790" s="590"/>
      <c r="M790" s="590"/>
      <c r="N790" s="716"/>
      <c r="O790" s="718"/>
      <c r="P790" s="590"/>
      <c r="Q790" s="590"/>
      <c r="R790" s="590"/>
      <c r="S790" s="590"/>
      <c r="T790" s="716"/>
      <c r="U790" s="717"/>
    </row>
    <row r="791" spans="1:21" ht="15.75" customHeight="1">
      <c r="A791" s="590"/>
      <c r="B791" s="590"/>
      <c r="C791" s="591"/>
      <c r="D791" s="590"/>
      <c r="E791" s="592"/>
      <c r="F791" s="714"/>
      <c r="G791" s="719"/>
      <c r="H791" s="716"/>
      <c r="I791" s="717"/>
      <c r="J791" s="713"/>
      <c r="K791" s="713"/>
      <c r="L791" s="590"/>
      <c r="M791" s="590"/>
      <c r="N791" s="716"/>
      <c r="O791" s="718"/>
      <c r="P791" s="590"/>
      <c r="Q791" s="590"/>
      <c r="R791" s="590"/>
      <c r="S791" s="590"/>
      <c r="T791" s="716"/>
      <c r="U791" s="717"/>
    </row>
    <row r="792" spans="1:21" ht="15.75" customHeight="1">
      <c r="A792" s="590"/>
      <c r="B792" s="590"/>
      <c r="C792" s="591"/>
      <c r="D792" s="590"/>
      <c r="E792" s="592"/>
      <c r="F792" s="714"/>
      <c r="G792" s="719"/>
      <c r="H792" s="716"/>
      <c r="I792" s="717"/>
      <c r="J792" s="713"/>
      <c r="K792" s="713"/>
      <c r="L792" s="590"/>
      <c r="M792" s="590"/>
      <c r="N792" s="716"/>
      <c r="O792" s="718"/>
      <c r="P792" s="590"/>
      <c r="Q792" s="590"/>
      <c r="R792" s="590"/>
      <c r="S792" s="590"/>
      <c r="T792" s="716"/>
      <c r="U792" s="717"/>
    </row>
    <row r="793" spans="1:21" ht="15.75" customHeight="1">
      <c r="A793" s="590"/>
      <c r="B793" s="590"/>
      <c r="C793" s="591"/>
      <c r="D793" s="590"/>
      <c r="E793" s="592"/>
      <c r="F793" s="714"/>
      <c r="G793" s="719"/>
      <c r="H793" s="716"/>
      <c r="I793" s="717"/>
      <c r="J793" s="713"/>
      <c r="K793" s="713"/>
      <c r="L793" s="590"/>
      <c r="M793" s="590"/>
      <c r="N793" s="716"/>
      <c r="O793" s="718"/>
      <c r="P793" s="590"/>
      <c r="Q793" s="590"/>
      <c r="R793" s="590"/>
      <c r="S793" s="590"/>
      <c r="T793" s="716"/>
      <c r="U793" s="717"/>
    </row>
    <row r="794" spans="1:21" ht="15.75" customHeight="1">
      <c r="A794" s="590"/>
      <c r="B794" s="590"/>
      <c r="C794" s="591"/>
      <c r="D794" s="590"/>
      <c r="E794" s="592"/>
      <c r="F794" s="714"/>
      <c r="G794" s="719"/>
      <c r="H794" s="716"/>
      <c r="I794" s="717"/>
      <c r="J794" s="713"/>
      <c r="K794" s="713"/>
      <c r="L794" s="590"/>
      <c r="M794" s="590"/>
      <c r="N794" s="716"/>
      <c r="O794" s="718"/>
      <c r="P794" s="590"/>
      <c r="Q794" s="590"/>
      <c r="R794" s="590"/>
      <c r="S794" s="590"/>
      <c r="T794" s="716"/>
      <c r="U794" s="717"/>
    </row>
    <row r="795" spans="1:21" ht="15.75" customHeight="1">
      <c r="A795" s="590"/>
      <c r="B795" s="590"/>
      <c r="C795" s="591"/>
      <c r="D795" s="590"/>
      <c r="E795" s="592"/>
      <c r="F795" s="714"/>
      <c r="G795" s="719"/>
      <c r="H795" s="716"/>
      <c r="I795" s="717"/>
      <c r="J795" s="713"/>
      <c r="K795" s="713"/>
      <c r="L795" s="590"/>
      <c r="M795" s="590"/>
      <c r="N795" s="716"/>
      <c r="O795" s="718"/>
      <c r="P795" s="590"/>
      <c r="Q795" s="590"/>
      <c r="R795" s="590"/>
      <c r="S795" s="590"/>
      <c r="T795" s="716"/>
      <c r="U795" s="717"/>
    </row>
    <row r="796" spans="1:21" ht="15.75" customHeight="1">
      <c r="A796" s="590"/>
      <c r="B796" s="590"/>
      <c r="C796" s="591"/>
      <c r="D796" s="590"/>
      <c r="E796" s="592"/>
      <c r="F796" s="714"/>
      <c r="G796" s="719"/>
      <c r="H796" s="716"/>
      <c r="I796" s="717"/>
      <c r="J796" s="713"/>
      <c r="K796" s="713"/>
      <c r="L796" s="590"/>
      <c r="M796" s="590"/>
      <c r="N796" s="716"/>
      <c r="O796" s="718"/>
      <c r="P796" s="590"/>
      <c r="Q796" s="590"/>
      <c r="R796" s="590"/>
      <c r="S796" s="590"/>
      <c r="T796" s="716"/>
      <c r="U796" s="717"/>
    </row>
    <row r="797" spans="1:21" ht="15.75" customHeight="1">
      <c r="A797" s="590"/>
      <c r="B797" s="590"/>
      <c r="C797" s="591"/>
      <c r="D797" s="590"/>
      <c r="E797" s="592"/>
      <c r="F797" s="714"/>
      <c r="G797" s="719"/>
      <c r="H797" s="716"/>
      <c r="I797" s="717"/>
      <c r="J797" s="713"/>
      <c r="K797" s="713"/>
      <c r="L797" s="590"/>
      <c r="M797" s="590"/>
      <c r="N797" s="716"/>
      <c r="O797" s="718"/>
      <c r="P797" s="590"/>
      <c r="Q797" s="590"/>
      <c r="R797" s="590"/>
      <c r="S797" s="590"/>
      <c r="T797" s="716"/>
      <c r="U797" s="717"/>
    </row>
    <row r="798" spans="1:21" ht="15.75" customHeight="1">
      <c r="A798" s="590"/>
      <c r="B798" s="590"/>
      <c r="C798" s="591"/>
      <c r="D798" s="590"/>
      <c r="E798" s="592"/>
      <c r="F798" s="714"/>
      <c r="G798" s="719"/>
      <c r="H798" s="716"/>
      <c r="I798" s="717"/>
      <c r="J798" s="713"/>
      <c r="K798" s="713"/>
      <c r="L798" s="590"/>
      <c r="M798" s="590"/>
      <c r="N798" s="716"/>
      <c r="O798" s="718"/>
      <c r="P798" s="590"/>
      <c r="Q798" s="590"/>
      <c r="R798" s="590"/>
      <c r="S798" s="590"/>
      <c r="T798" s="716"/>
      <c r="U798" s="717"/>
    </row>
    <row r="799" spans="1:21" ht="15.75" customHeight="1">
      <c r="A799" s="590"/>
      <c r="B799" s="590"/>
      <c r="C799" s="591"/>
      <c r="D799" s="590"/>
      <c r="E799" s="592"/>
      <c r="F799" s="714"/>
      <c r="G799" s="719"/>
      <c r="H799" s="716"/>
      <c r="I799" s="717"/>
      <c r="J799" s="713"/>
      <c r="K799" s="713"/>
      <c r="L799" s="590"/>
      <c r="M799" s="590"/>
      <c r="N799" s="716"/>
      <c r="O799" s="718"/>
      <c r="P799" s="590"/>
      <c r="Q799" s="590"/>
      <c r="R799" s="590"/>
      <c r="S799" s="590"/>
      <c r="T799" s="716"/>
      <c r="U799" s="717"/>
    </row>
    <row r="800" spans="1:21" ht="15.75" customHeight="1">
      <c r="A800" s="590"/>
      <c r="B800" s="590"/>
      <c r="C800" s="591"/>
      <c r="D800" s="590"/>
      <c r="E800" s="592"/>
      <c r="F800" s="714"/>
      <c r="G800" s="719"/>
      <c r="H800" s="716"/>
      <c r="I800" s="717"/>
      <c r="J800" s="713"/>
      <c r="K800" s="713"/>
      <c r="L800" s="590"/>
      <c r="M800" s="590"/>
      <c r="N800" s="716"/>
      <c r="O800" s="718"/>
      <c r="P800" s="590"/>
      <c r="Q800" s="590"/>
      <c r="R800" s="590"/>
      <c r="S800" s="590"/>
      <c r="T800" s="716"/>
      <c r="U800" s="717"/>
    </row>
    <row r="801" spans="1:21" ht="15.75" customHeight="1">
      <c r="A801" s="590"/>
      <c r="B801" s="590"/>
      <c r="C801" s="591"/>
      <c r="D801" s="590"/>
      <c r="E801" s="592"/>
      <c r="F801" s="714"/>
      <c r="G801" s="719"/>
      <c r="H801" s="716"/>
      <c r="I801" s="717"/>
      <c r="J801" s="713"/>
      <c r="K801" s="713"/>
      <c r="L801" s="590"/>
      <c r="M801" s="590"/>
      <c r="N801" s="716"/>
      <c r="O801" s="718"/>
      <c r="P801" s="590"/>
      <c r="Q801" s="590"/>
      <c r="R801" s="590"/>
      <c r="S801" s="590"/>
      <c r="T801" s="716"/>
      <c r="U801" s="717"/>
    </row>
    <row r="802" spans="1:21" ht="15.75" customHeight="1">
      <c r="A802" s="590"/>
      <c r="B802" s="590"/>
      <c r="C802" s="591"/>
      <c r="D802" s="590"/>
      <c r="E802" s="592"/>
      <c r="F802" s="714"/>
      <c r="G802" s="719"/>
      <c r="H802" s="716"/>
      <c r="I802" s="717"/>
      <c r="J802" s="713"/>
      <c r="K802" s="713"/>
      <c r="L802" s="590"/>
      <c r="M802" s="590"/>
      <c r="N802" s="716"/>
      <c r="O802" s="718"/>
      <c r="P802" s="590"/>
      <c r="Q802" s="590"/>
      <c r="R802" s="590"/>
      <c r="S802" s="590"/>
      <c r="T802" s="716"/>
      <c r="U802" s="717"/>
    </row>
    <row r="803" spans="1:21" ht="15.75" customHeight="1">
      <c r="A803" s="590"/>
      <c r="B803" s="590"/>
      <c r="C803" s="591"/>
      <c r="D803" s="590"/>
      <c r="E803" s="592"/>
      <c r="F803" s="714"/>
      <c r="G803" s="719"/>
      <c r="H803" s="716"/>
      <c r="I803" s="717"/>
      <c r="J803" s="713"/>
      <c r="K803" s="713"/>
      <c r="L803" s="590"/>
      <c r="M803" s="590"/>
      <c r="N803" s="716"/>
      <c r="O803" s="718"/>
      <c r="P803" s="590"/>
      <c r="Q803" s="590"/>
      <c r="R803" s="590"/>
      <c r="S803" s="590"/>
      <c r="T803" s="716"/>
      <c r="U803" s="717"/>
    </row>
    <row r="804" spans="1:21" ht="15.75" customHeight="1">
      <c r="A804" s="590"/>
      <c r="B804" s="590"/>
      <c r="C804" s="591"/>
      <c r="D804" s="590"/>
      <c r="E804" s="592"/>
      <c r="F804" s="714"/>
      <c r="G804" s="719"/>
      <c r="H804" s="716"/>
      <c r="I804" s="717"/>
      <c r="J804" s="713"/>
      <c r="K804" s="713"/>
      <c r="L804" s="590"/>
      <c r="M804" s="590"/>
      <c r="N804" s="716"/>
      <c r="O804" s="718"/>
      <c r="P804" s="590"/>
      <c r="Q804" s="590"/>
      <c r="R804" s="590"/>
      <c r="S804" s="590"/>
      <c r="T804" s="716"/>
      <c r="U804" s="717"/>
    </row>
    <row r="805" spans="1:21" ht="15.75" customHeight="1">
      <c r="A805" s="590"/>
      <c r="B805" s="590"/>
      <c r="C805" s="591"/>
      <c r="D805" s="590"/>
      <c r="E805" s="592"/>
      <c r="F805" s="714"/>
      <c r="G805" s="719"/>
      <c r="H805" s="716"/>
      <c r="I805" s="717"/>
      <c r="J805" s="713"/>
      <c r="K805" s="713"/>
      <c r="L805" s="590"/>
      <c r="M805" s="590"/>
      <c r="N805" s="716"/>
      <c r="O805" s="718"/>
      <c r="P805" s="590"/>
      <c r="Q805" s="590"/>
      <c r="R805" s="590"/>
      <c r="S805" s="590"/>
      <c r="T805" s="716"/>
      <c r="U805" s="717"/>
    </row>
    <row r="806" spans="1:21" ht="15.75" customHeight="1">
      <c r="A806" s="590"/>
      <c r="B806" s="590"/>
      <c r="C806" s="591"/>
      <c r="D806" s="590"/>
      <c r="E806" s="592"/>
      <c r="F806" s="714"/>
      <c r="G806" s="719"/>
      <c r="H806" s="716"/>
      <c r="I806" s="717"/>
      <c r="J806" s="713"/>
      <c r="K806" s="713"/>
      <c r="L806" s="590"/>
      <c r="M806" s="590"/>
      <c r="N806" s="716"/>
      <c r="O806" s="718"/>
      <c r="P806" s="590"/>
      <c r="Q806" s="590"/>
      <c r="R806" s="590"/>
      <c r="S806" s="590"/>
      <c r="T806" s="716"/>
      <c r="U806" s="717"/>
    </row>
    <row r="807" spans="1:21" ht="15.75" customHeight="1">
      <c r="A807" s="590"/>
      <c r="B807" s="590"/>
      <c r="C807" s="591"/>
      <c r="D807" s="590"/>
      <c r="E807" s="592"/>
      <c r="F807" s="714"/>
      <c r="G807" s="719"/>
      <c r="H807" s="716"/>
      <c r="I807" s="717"/>
      <c r="J807" s="713"/>
      <c r="K807" s="713"/>
      <c r="L807" s="590"/>
      <c r="M807" s="590"/>
      <c r="N807" s="716"/>
      <c r="O807" s="718"/>
      <c r="P807" s="590"/>
      <c r="Q807" s="590"/>
      <c r="R807" s="590"/>
      <c r="S807" s="590"/>
      <c r="T807" s="716"/>
      <c r="U807" s="717"/>
    </row>
    <row r="808" spans="1:21" ht="15.75" customHeight="1">
      <c r="A808" s="590"/>
      <c r="B808" s="590"/>
      <c r="C808" s="591"/>
      <c r="D808" s="590"/>
      <c r="E808" s="592"/>
      <c r="F808" s="714"/>
      <c r="G808" s="719"/>
      <c r="H808" s="716"/>
      <c r="I808" s="717"/>
      <c r="J808" s="713"/>
      <c r="K808" s="713"/>
      <c r="L808" s="590"/>
      <c r="M808" s="590"/>
      <c r="N808" s="716"/>
      <c r="O808" s="718"/>
      <c r="P808" s="590"/>
      <c r="Q808" s="590"/>
      <c r="R808" s="590"/>
      <c r="S808" s="590"/>
      <c r="T808" s="716"/>
      <c r="U808" s="717"/>
    </row>
    <row r="809" spans="1:21" ht="15.75" customHeight="1">
      <c r="A809" s="590"/>
      <c r="B809" s="590"/>
      <c r="C809" s="591"/>
      <c r="D809" s="590"/>
      <c r="E809" s="592"/>
      <c r="F809" s="714"/>
      <c r="G809" s="719"/>
      <c r="H809" s="716"/>
      <c r="I809" s="717"/>
      <c r="J809" s="713"/>
      <c r="K809" s="713"/>
      <c r="L809" s="590"/>
      <c r="M809" s="590"/>
      <c r="N809" s="716"/>
      <c r="O809" s="718"/>
      <c r="P809" s="590"/>
      <c r="Q809" s="590"/>
      <c r="R809" s="590"/>
      <c r="S809" s="590"/>
      <c r="T809" s="716"/>
      <c r="U809" s="717"/>
    </row>
    <row r="810" spans="1:21" ht="15.75" customHeight="1">
      <c r="A810" s="590"/>
      <c r="B810" s="590"/>
      <c r="C810" s="591"/>
      <c r="D810" s="590"/>
      <c r="E810" s="592"/>
      <c r="F810" s="714"/>
      <c r="G810" s="719"/>
      <c r="H810" s="716"/>
      <c r="I810" s="717"/>
      <c r="J810" s="713"/>
      <c r="K810" s="713"/>
      <c r="L810" s="590"/>
      <c r="M810" s="590"/>
      <c r="N810" s="716"/>
      <c r="O810" s="718"/>
      <c r="P810" s="590"/>
      <c r="Q810" s="590"/>
      <c r="R810" s="590"/>
      <c r="S810" s="590"/>
      <c r="T810" s="716"/>
      <c r="U810" s="717"/>
    </row>
    <row r="811" spans="1:21" ht="15.75" customHeight="1">
      <c r="A811" s="590"/>
      <c r="B811" s="590"/>
      <c r="C811" s="591"/>
      <c r="D811" s="590"/>
      <c r="E811" s="592"/>
      <c r="F811" s="714"/>
      <c r="G811" s="719"/>
      <c r="H811" s="716"/>
      <c r="I811" s="717"/>
      <c r="J811" s="713"/>
      <c r="K811" s="713"/>
      <c r="L811" s="590"/>
      <c r="M811" s="590"/>
      <c r="N811" s="716"/>
      <c r="O811" s="718"/>
      <c r="P811" s="590"/>
      <c r="Q811" s="590"/>
      <c r="R811" s="590"/>
      <c r="S811" s="590"/>
      <c r="T811" s="716"/>
      <c r="U811" s="717"/>
    </row>
    <row r="812" spans="1:21" ht="15.75" customHeight="1">
      <c r="A812" s="590"/>
      <c r="B812" s="590"/>
      <c r="C812" s="591"/>
      <c r="D812" s="590"/>
      <c r="E812" s="592"/>
      <c r="F812" s="714"/>
      <c r="G812" s="719"/>
      <c r="H812" s="716"/>
      <c r="I812" s="717"/>
      <c r="J812" s="713"/>
      <c r="K812" s="713"/>
      <c r="L812" s="590"/>
      <c r="M812" s="590"/>
      <c r="N812" s="716"/>
      <c r="O812" s="718"/>
      <c r="P812" s="590"/>
      <c r="Q812" s="590"/>
      <c r="R812" s="590"/>
      <c r="S812" s="590"/>
      <c r="T812" s="716"/>
      <c r="U812" s="717"/>
    </row>
    <row r="813" spans="1:21" ht="15.75" customHeight="1">
      <c r="A813" s="590"/>
      <c r="B813" s="590"/>
      <c r="C813" s="591"/>
      <c r="D813" s="590"/>
      <c r="E813" s="592"/>
      <c r="F813" s="714"/>
      <c r="G813" s="719"/>
      <c r="H813" s="716"/>
      <c r="I813" s="717"/>
      <c r="J813" s="713"/>
      <c r="K813" s="713"/>
      <c r="L813" s="590"/>
      <c r="M813" s="590"/>
      <c r="N813" s="716"/>
      <c r="O813" s="718"/>
      <c r="P813" s="590"/>
      <c r="Q813" s="590"/>
      <c r="R813" s="590"/>
      <c r="S813" s="590"/>
      <c r="T813" s="716"/>
      <c r="U813" s="717"/>
    </row>
    <row r="814" spans="1:21" ht="15.75" customHeight="1">
      <c r="A814" s="590"/>
      <c r="B814" s="590"/>
      <c r="C814" s="591"/>
      <c r="D814" s="590"/>
      <c r="E814" s="592"/>
      <c r="F814" s="714"/>
      <c r="G814" s="719"/>
      <c r="H814" s="716"/>
      <c r="I814" s="717"/>
      <c r="J814" s="713"/>
      <c r="K814" s="713"/>
      <c r="L814" s="590"/>
      <c r="M814" s="590"/>
      <c r="N814" s="716"/>
      <c r="O814" s="718"/>
      <c r="P814" s="590"/>
      <c r="Q814" s="590"/>
      <c r="R814" s="590"/>
      <c r="S814" s="590"/>
      <c r="T814" s="716"/>
      <c r="U814" s="717"/>
    </row>
    <row r="815" spans="1:21" ht="15.75" customHeight="1">
      <c r="A815" s="590"/>
      <c r="B815" s="590"/>
      <c r="C815" s="591"/>
      <c r="D815" s="590"/>
      <c r="E815" s="592"/>
      <c r="F815" s="714"/>
      <c r="G815" s="719"/>
      <c r="H815" s="716"/>
      <c r="I815" s="717"/>
      <c r="J815" s="713"/>
      <c r="K815" s="713"/>
      <c r="L815" s="590"/>
      <c r="M815" s="590"/>
      <c r="N815" s="716"/>
      <c r="O815" s="718"/>
      <c r="P815" s="590"/>
      <c r="Q815" s="590"/>
      <c r="R815" s="590"/>
      <c r="S815" s="590"/>
      <c r="T815" s="716"/>
      <c r="U815" s="717"/>
    </row>
    <row r="816" spans="1:21" ht="15.75" customHeight="1">
      <c r="A816" s="590"/>
      <c r="B816" s="590"/>
      <c r="C816" s="591"/>
      <c r="D816" s="590"/>
      <c r="E816" s="592"/>
      <c r="F816" s="714"/>
      <c r="G816" s="719"/>
      <c r="H816" s="716"/>
      <c r="I816" s="717"/>
      <c r="J816" s="713"/>
      <c r="K816" s="713"/>
      <c r="L816" s="590"/>
      <c r="M816" s="590"/>
      <c r="N816" s="716"/>
      <c r="O816" s="718"/>
      <c r="P816" s="590"/>
      <c r="Q816" s="590"/>
      <c r="R816" s="590"/>
      <c r="S816" s="590"/>
      <c r="T816" s="716"/>
      <c r="U816" s="717"/>
    </row>
    <row r="817" spans="1:21" ht="15.75" customHeight="1">
      <c r="A817" s="590"/>
      <c r="B817" s="590"/>
      <c r="C817" s="591"/>
      <c r="D817" s="590"/>
      <c r="E817" s="592"/>
      <c r="F817" s="714"/>
      <c r="G817" s="719"/>
      <c r="H817" s="716"/>
      <c r="I817" s="717"/>
      <c r="J817" s="713"/>
      <c r="K817" s="713"/>
      <c r="L817" s="590"/>
      <c r="M817" s="590"/>
      <c r="N817" s="716"/>
      <c r="O817" s="718"/>
      <c r="P817" s="590"/>
      <c r="Q817" s="590"/>
      <c r="R817" s="590"/>
      <c r="S817" s="590"/>
      <c r="T817" s="716"/>
      <c r="U817" s="717"/>
    </row>
    <row r="818" spans="1:21" ht="15.75" customHeight="1">
      <c r="A818" s="590"/>
      <c r="B818" s="590"/>
      <c r="C818" s="591"/>
      <c r="D818" s="590"/>
      <c r="E818" s="592"/>
      <c r="F818" s="714"/>
      <c r="G818" s="719"/>
      <c r="H818" s="716"/>
      <c r="I818" s="717"/>
      <c r="J818" s="713"/>
      <c r="K818" s="713"/>
      <c r="L818" s="590"/>
      <c r="M818" s="590"/>
      <c r="N818" s="716"/>
      <c r="O818" s="718"/>
      <c r="P818" s="590"/>
      <c r="Q818" s="590"/>
      <c r="R818" s="590"/>
      <c r="S818" s="590"/>
      <c r="T818" s="716"/>
      <c r="U818" s="717"/>
    </row>
    <row r="819" spans="1:21" ht="15.75" customHeight="1">
      <c r="A819" s="590"/>
      <c r="B819" s="590"/>
      <c r="C819" s="591"/>
      <c r="D819" s="590"/>
      <c r="E819" s="592"/>
      <c r="F819" s="714"/>
      <c r="G819" s="719"/>
      <c r="H819" s="716"/>
      <c r="I819" s="717"/>
      <c r="J819" s="713"/>
      <c r="K819" s="713"/>
      <c r="L819" s="590"/>
      <c r="M819" s="590"/>
      <c r="N819" s="716"/>
      <c r="O819" s="718"/>
      <c r="P819" s="590"/>
      <c r="Q819" s="590"/>
      <c r="R819" s="590"/>
      <c r="S819" s="590"/>
      <c r="T819" s="716"/>
      <c r="U819" s="717"/>
    </row>
    <row r="820" spans="1:21" ht="15.75" customHeight="1">
      <c r="A820" s="590"/>
      <c r="B820" s="590"/>
      <c r="C820" s="591"/>
      <c r="D820" s="590"/>
      <c r="E820" s="592"/>
      <c r="F820" s="714"/>
      <c r="G820" s="719"/>
      <c r="H820" s="716"/>
      <c r="I820" s="717"/>
      <c r="J820" s="713"/>
      <c r="K820" s="713"/>
      <c r="L820" s="590"/>
      <c r="M820" s="590"/>
      <c r="N820" s="716"/>
      <c r="O820" s="718"/>
      <c r="P820" s="590"/>
      <c r="Q820" s="590"/>
      <c r="R820" s="590"/>
      <c r="S820" s="590"/>
      <c r="T820" s="716"/>
      <c r="U820" s="717"/>
    </row>
    <row r="821" spans="1:21" ht="15.75" customHeight="1">
      <c r="A821" s="590"/>
      <c r="B821" s="590"/>
      <c r="C821" s="591"/>
      <c r="D821" s="590"/>
      <c r="E821" s="592"/>
      <c r="F821" s="714"/>
      <c r="G821" s="719"/>
      <c r="H821" s="716"/>
      <c r="I821" s="717"/>
      <c r="J821" s="713"/>
      <c r="K821" s="713"/>
      <c r="L821" s="590"/>
      <c r="M821" s="590"/>
      <c r="N821" s="716"/>
      <c r="O821" s="718"/>
      <c r="P821" s="590"/>
      <c r="Q821" s="590"/>
      <c r="R821" s="590"/>
      <c r="S821" s="590"/>
      <c r="T821" s="716"/>
      <c r="U821" s="717"/>
    </row>
    <row r="822" spans="1:21" ht="15.75" customHeight="1">
      <c r="A822" s="590"/>
      <c r="B822" s="590"/>
      <c r="C822" s="591"/>
      <c r="D822" s="590"/>
      <c r="E822" s="592"/>
      <c r="F822" s="714"/>
      <c r="G822" s="719"/>
      <c r="H822" s="716"/>
      <c r="I822" s="717"/>
      <c r="J822" s="713"/>
      <c r="K822" s="713"/>
      <c r="L822" s="590"/>
      <c r="M822" s="590"/>
      <c r="N822" s="716"/>
      <c r="O822" s="718"/>
      <c r="P822" s="590"/>
      <c r="Q822" s="590"/>
      <c r="R822" s="590"/>
      <c r="S822" s="590"/>
      <c r="T822" s="716"/>
      <c r="U822" s="717"/>
    </row>
    <row r="823" spans="1:21" ht="15.75" customHeight="1">
      <c r="A823" s="590"/>
      <c r="B823" s="590"/>
      <c r="C823" s="591"/>
      <c r="D823" s="590"/>
      <c r="E823" s="592"/>
      <c r="F823" s="714"/>
      <c r="G823" s="719"/>
      <c r="H823" s="716"/>
      <c r="I823" s="717"/>
      <c r="J823" s="713"/>
      <c r="K823" s="713"/>
      <c r="L823" s="590"/>
      <c r="M823" s="590"/>
      <c r="N823" s="716"/>
      <c r="O823" s="718"/>
      <c r="P823" s="590"/>
      <c r="Q823" s="590"/>
      <c r="R823" s="590"/>
      <c r="S823" s="590"/>
      <c r="T823" s="716"/>
      <c r="U823" s="717"/>
    </row>
    <row r="824" spans="1:21" ht="15.75" customHeight="1">
      <c r="A824" s="590"/>
      <c r="B824" s="590"/>
      <c r="C824" s="591"/>
      <c r="D824" s="590"/>
      <c r="E824" s="592"/>
      <c r="F824" s="714"/>
      <c r="G824" s="719"/>
      <c r="H824" s="716"/>
      <c r="I824" s="717"/>
      <c r="J824" s="713"/>
      <c r="K824" s="713"/>
      <c r="L824" s="590"/>
      <c r="M824" s="590"/>
      <c r="N824" s="716"/>
      <c r="O824" s="718"/>
      <c r="P824" s="590"/>
      <c r="Q824" s="590"/>
      <c r="R824" s="590"/>
      <c r="S824" s="590"/>
      <c r="T824" s="716"/>
      <c r="U824" s="717"/>
    </row>
    <row r="825" spans="1:21" ht="15.75" customHeight="1">
      <c r="A825" s="590"/>
      <c r="B825" s="590"/>
      <c r="C825" s="591"/>
      <c r="D825" s="590"/>
      <c r="E825" s="592"/>
      <c r="F825" s="714"/>
      <c r="G825" s="719"/>
      <c r="H825" s="716"/>
      <c r="I825" s="717"/>
      <c r="J825" s="713"/>
      <c r="K825" s="713"/>
      <c r="L825" s="590"/>
      <c r="M825" s="590"/>
      <c r="N825" s="716"/>
      <c r="O825" s="718"/>
      <c r="P825" s="590"/>
      <c r="Q825" s="590"/>
      <c r="R825" s="590"/>
      <c r="S825" s="590"/>
      <c r="T825" s="716"/>
      <c r="U825" s="717"/>
    </row>
    <row r="826" spans="1:21" ht="15.75" customHeight="1">
      <c r="A826" s="590"/>
      <c r="B826" s="590"/>
      <c r="C826" s="591"/>
      <c r="D826" s="590"/>
      <c r="E826" s="592"/>
      <c r="F826" s="714"/>
      <c r="G826" s="719"/>
      <c r="H826" s="716"/>
      <c r="I826" s="717"/>
      <c r="J826" s="713"/>
      <c r="K826" s="713"/>
      <c r="L826" s="590"/>
      <c r="M826" s="590"/>
      <c r="N826" s="716"/>
      <c r="O826" s="718"/>
      <c r="P826" s="590"/>
      <c r="Q826" s="590"/>
      <c r="R826" s="590"/>
      <c r="S826" s="590"/>
      <c r="T826" s="716"/>
      <c r="U826" s="717"/>
    </row>
    <row r="827" spans="1:21" ht="15.75" customHeight="1">
      <c r="A827" s="590"/>
      <c r="B827" s="590"/>
      <c r="C827" s="591"/>
      <c r="D827" s="590"/>
      <c r="E827" s="592"/>
      <c r="F827" s="714"/>
      <c r="G827" s="719"/>
      <c r="H827" s="716"/>
      <c r="I827" s="717"/>
      <c r="J827" s="713"/>
      <c r="K827" s="713"/>
      <c r="L827" s="590"/>
      <c r="M827" s="590"/>
      <c r="N827" s="716"/>
      <c r="O827" s="718"/>
      <c r="P827" s="590"/>
      <c r="Q827" s="590"/>
      <c r="R827" s="590"/>
      <c r="S827" s="590"/>
      <c r="T827" s="716"/>
      <c r="U827" s="717"/>
    </row>
    <row r="828" spans="1:21" ht="15.75" customHeight="1">
      <c r="A828" s="590"/>
      <c r="B828" s="590"/>
      <c r="C828" s="591"/>
      <c r="D828" s="590"/>
      <c r="E828" s="592"/>
      <c r="F828" s="714"/>
      <c r="G828" s="719"/>
      <c r="H828" s="716"/>
      <c r="I828" s="717"/>
      <c r="J828" s="713"/>
      <c r="K828" s="713"/>
      <c r="L828" s="590"/>
      <c r="M828" s="590"/>
      <c r="N828" s="716"/>
      <c r="O828" s="718"/>
      <c r="P828" s="590"/>
      <c r="Q828" s="590"/>
      <c r="R828" s="590"/>
      <c r="S828" s="590"/>
      <c r="T828" s="716"/>
      <c r="U828" s="717"/>
    </row>
    <row r="829" spans="1:21" ht="15.75" customHeight="1">
      <c r="A829" s="590"/>
      <c r="B829" s="590"/>
      <c r="C829" s="591"/>
      <c r="D829" s="590"/>
      <c r="E829" s="592"/>
      <c r="F829" s="714"/>
      <c r="G829" s="719"/>
      <c r="H829" s="716"/>
      <c r="I829" s="717"/>
      <c r="J829" s="713"/>
      <c r="K829" s="713"/>
      <c r="L829" s="590"/>
      <c r="M829" s="590"/>
      <c r="N829" s="716"/>
      <c r="O829" s="718"/>
      <c r="P829" s="590"/>
      <c r="Q829" s="590"/>
      <c r="R829" s="590"/>
      <c r="S829" s="590"/>
      <c r="T829" s="716"/>
      <c r="U829" s="717"/>
    </row>
    <row r="830" spans="1:21" ht="15.75" customHeight="1">
      <c r="A830" s="590"/>
      <c r="B830" s="590"/>
      <c r="C830" s="591"/>
      <c r="D830" s="590"/>
      <c r="E830" s="592"/>
      <c r="F830" s="714"/>
      <c r="G830" s="719"/>
      <c r="H830" s="716"/>
      <c r="I830" s="717"/>
      <c r="J830" s="713"/>
      <c r="K830" s="713"/>
      <c r="L830" s="590"/>
      <c r="M830" s="590"/>
      <c r="N830" s="716"/>
      <c r="O830" s="718"/>
      <c r="P830" s="590"/>
      <c r="Q830" s="590"/>
      <c r="R830" s="590"/>
      <c r="S830" s="590"/>
      <c r="T830" s="716"/>
      <c r="U830" s="717"/>
    </row>
    <row r="831" spans="1:21" ht="15.75" customHeight="1">
      <c r="A831" s="590"/>
      <c r="B831" s="590"/>
      <c r="C831" s="591"/>
      <c r="D831" s="590"/>
      <c r="E831" s="592"/>
      <c r="F831" s="714"/>
      <c r="G831" s="719"/>
      <c r="H831" s="716"/>
      <c r="I831" s="717"/>
      <c r="J831" s="713"/>
      <c r="K831" s="713"/>
      <c r="L831" s="590"/>
      <c r="M831" s="590"/>
      <c r="N831" s="716"/>
      <c r="O831" s="718"/>
      <c r="P831" s="590"/>
      <c r="Q831" s="590"/>
      <c r="R831" s="590"/>
      <c r="S831" s="590"/>
      <c r="T831" s="716"/>
      <c r="U831" s="717"/>
    </row>
    <row r="832" spans="1:21" ht="15.75" customHeight="1">
      <c r="A832" s="590"/>
      <c r="B832" s="590"/>
      <c r="C832" s="591"/>
      <c r="D832" s="590"/>
      <c r="E832" s="592"/>
      <c r="F832" s="714"/>
      <c r="G832" s="719"/>
      <c r="H832" s="716"/>
      <c r="I832" s="717"/>
      <c r="J832" s="713"/>
      <c r="K832" s="713"/>
      <c r="L832" s="590"/>
      <c r="M832" s="590"/>
      <c r="N832" s="716"/>
      <c r="O832" s="718"/>
      <c r="P832" s="590"/>
      <c r="Q832" s="590"/>
      <c r="R832" s="590"/>
      <c r="S832" s="590"/>
      <c r="T832" s="716"/>
      <c r="U832" s="717"/>
    </row>
    <row r="833" spans="1:21" ht="15.75" customHeight="1">
      <c r="A833" s="590"/>
      <c r="B833" s="590"/>
      <c r="C833" s="591"/>
      <c r="D833" s="590"/>
      <c r="E833" s="592"/>
      <c r="F833" s="714"/>
      <c r="G833" s="719"/>
      <c r="H833" s="716"/>
      <c r="I833" s="717"/>
      <c r="J833" s="713"/>
      <c r="K833" s="713"/>
      <c r="L833" s="590"/>
      <c r="M833" s="590"/>
      <c r="N833" s="716"/>
      <c r="O833" s="718"/>
      <c r="P833" s="590"/>
      <c r="Q833" s="590"/>
      <c r="R833" s="590"/>
      <c r="S833" s="590"/>
      <c r="T833" s="716"/>
      <c r="U833" s="717"/>
    </row>
    <row r="834" spans="1:21" ht="15.75" customHeight="1">
      <c r="A834" s="590"/>
      <c r="B834" s="590"/>
      <c r="C834" s="591"/>
      <c r="D834" s="590"/>
      <c r="E834" s="592"/>
      <c r="F834" s="714"/>
      <c r="G834" s="719"/>
      <c r="H834" s="716"/>
      <c r="I834" s="717"/>
      <c r="J834" s="713"/>
      <c r="K834" s="713"/>
      <c r="L834" s="590"/>
      <c r="M834" s="590"/>
      <c r="N834" s="716"/>
      <c r="O834" s="718"/>
      <c r="P834" s="590"/>
      <c r="Q834" s="590"/>
      <c r="R834" s="590"/>
      <c r="S834" s="590"/>
      <c r="T834" s="716"/>
      <c r="U834" s="717"/>
    </row>
    <row r="835" spans="1:21" ht="15.75" customHeight="1">
      <c r="A835" s="590"/>
      <c r="B835" s="590"/>
      <c r="C835" s="591"/>
      <c r="D835" s="590"/>
      <c r="E835" s="592"/>
      <c r="F835" s="714"/>
      <c r="G835" s="719"/>
      <c r="H835" s="716"/>
      <c r="I835" s="717"/>
      <c r="J835" s="713"/>
      <c r="K835" s="713"/>
      <c r="L835" s="590"/>
      <c r="M835" s="590"/>
      <c r="N835" s="716"/>
      <c r="O835" s="718"/>
      <c r="P835" s="590"/>
      <c r="Q835" s="590"/>
      <c r="R835" s="590"/>
      <c r="S835" s="590"/>
      <c r="T835" s="716"/>
      <c r="U835" s="717"/>
    </row>
    <row r="836" spans="1:21" ht="15.75" customHeight="1">
      <c r="A836" s="590"/>
      <c r="B836" s="590"/>
      <c r="C836" s="591"/>
      <c r="D836" s="590"/>
      <c r="E836" s="592"/>
      <c r="F836" s="714"/>
      <c r="G836" s="719"/>
      <c r="H836" s="716"/>
      <c r="I836" s="717"/>
      <c r="J836" s="713"/>
      <c r="K836" s="713"/>
      <c r="L836" s="590"/>
      <c r="M836" s="590"/>
      <c r="N836" s="716"/>
      <c r="O836" s="718"/>
      <c r="P836" s="590"/>
      <c r="Q836" s="590"/>
      <c r="R836" s="590"/>
      <c r="S836" s="590"/>
      <c r="T836" s="716"/>
      <c r="U836" s="717"/>
    </row>
    <row r="837" spans="1:21" ht="15.75" customHeight="1">
      <c r="A837" s="590"/>
      <c r="B837" s="590"/>
      <c r="C837" s="591"/>
      <c r="D837" s="590"/>
      <c r="E837" s="592"/>
      <c r="F837" s="714"/>
      <c r="G837" s="719"/>
      <c r="H837" s="716"/>
      <c r="I837" s="717"/>
      <c r="J837" s="713"/>
      <c r="K837" s="713"/>
      <c r="L837" s="590"/>
      <c r="M837" s="590"/>
      <c r="N837" s="716"/>
      <c r="O837" s="718"/>
      <c r="P837" s="590"/>
      <c r="Q837" s="590"/>
      <c r="R837" s="590"/>
      <c r="S837" s="590"/>
      <c r="T837" s="716"/>
      <c r="U837" s="717"/>
    </row>
    <row r="838" spans="1:21" ht="15.75" customHeight="1">
      <c r="A838" s="590"/>
      <c r="B838" s="590"/>
      <c r="C838" s="591"/>
      <c r="D838" s="590"/>
      <c r="E838" s="592"/>
      <c r="F838" s="714"/>
      <c r="G838" s="719"/>
      <c r="H838" s="716"/>
      <c r="I838" s="717"/>
      <c r="J838" s="713"/>
      <c r="K838" s="713"/>
      <c r="L838" s="590"/>
      <c r="M838" s="590"/>
      <c r="N838" s="716"/>
      <c r="O838" s="718"/>
      <c r="P838" s="590"/>
      <c r="Q838" s="590"/>
      <c r="R838" s="590"/>
      <c r="S838" s="590"/>
      <c r="T838" s="716"/>
      <c r="U838" s="717"/>
    </row>
    <row r="839" spans="1:21" ht="15.75" customHeight="1">
      <c r="A839" s="590"/>
      <c r="B839" s="590"/>
      <c r="C839" s="591"/>
      <c r="D839" s="590"/>
      <c r="E839" s="592"/>
      <c r="F839" s="714"/>
      <c r="G839" s="719"/>
      <c r="H839" s="716"/>
      <c r="I839" s="717"/>
      <c r="J839" s="713"/>
      <c r="K839" s="713"/>
      <c r="L839" s="590"/>
      <c r="M839" s="590"/>
      <c r="N839" s="716"/>
      <c r="O839" s="718"/>
      <c r="P839" s="590"/>
      <c r="Q839" s="590"/>
      <c r="R839" s="590"/>
      <c r="S839" s="590"/>
      <c r="T839" s="716"/>
      <c r="U839" s="717"/>
    </row>
    <row r="840" spans="1:21" ht="15.75" customHeight="1">
      <c r="A840" s="590"/>
      <c r="B840" s="590"/>
      <c r="C840" s="591"/>
      <c r="D840" s="590"/>
      <c r="E840" s="592"/>
      <c r="F840" s="714"/>
      <c r="G840" s="719"/>
      <c r="H840" s="716"/>
      <c r="I840" s="717"/>
      <c r="J840" s="713"/>
      <c r="K840" s="713"/>
      <c r="L840" s="590"/>
      <c r="M840" s="590"/>
      <c r="N840" s="716"/>
      <c r="O840" s="718"/>
      <c r="P840" s="590"/>
      <c r="Q840" s="590"/>
      <c r="R840" s="590"/>
      <c r="S840" s="590"/>
      <c r="T840" s="716"/>
      <c r="U840" s="717"/>
    </row>
    <row r="841" spans="1:21" ht="15.75" customHeight="1">
      <c r="A841" s="590"/>
      <c r="B841" s="590"/>
      <c r="C841" s="591"/>
      <c r="D841" s="590"/>
      <c r="E841" s="592"/>
      <c r="F841" s="714"/>
      <c r="G841" s="719"/>
      <c r="H841" s="716"/>
      <c r="I841" s="717"/>
      <c r="J841" s="713"/>
      <c r="K841" s="713"/>
      <c r="L841" s="590"/>
      <c r="M841" s="590"/>
      <c r="N841" s="716"/>
      <c r="O841" s="718"/>
      <c r="P841" s="590"/>
      <c r="Q841" s="590"/>
      <c r="R841" s="590"/>
      <c r="S841" s="590"/>
      <c r="T841" s="716"/>
      <c r="U841" s="717"/>
    </row>
    <row r="842" spans="1:21" ht="15.75" customHeight="1">
      <c r="A842" s="590"/>
      <c r="B842" s="590"/>
      <c r="C842" s="591"/>
      <c r="D842" s="590"/>
      <c r="E842" s="592"/>
      <c r="F842" s="714"/>
      <c r="G842" s="719"/>
      <c r="H842" s="716"/>
      <c r="I842" s="717"/>
      <c r="J842" s="713"/>
      <c r="K842" s="713"/>
      <c r="L842" s="590"/>
      <c r="M842" s="590"/>
      <c r="N842" s="716"/>
      <c r="O842" s="718"/>
      <c r="P842" s="590"/>
      <c r="Q842" s="590"/>
      <c r="R842" s="590"/>
      <c r="S842" s="590"/>
      <c r="T842" s="716"/>
      <c r="U842" s="717"/>
    </row>
    <row r="843" spans="1:21" ht="15.75" customHeight="1">
      <c r="A843" s="590"/>
      <c r="B843" s="590"/>
      <c r="C843" s="591"/>
      <c r="D843" s="590"/>
      <c r="E843" s="592"/>
      <c r="F843" s="714"/>
      <c r="G843" s="719"/>
      <c r="H843" s="716"/>
      <c r="I843" s="717"/>
      <c r="J843" s="713"/>
      <c r="K843" s="713"/>
      <c r="L843" s="590"/>
      <c r="M843" s="590"/>
      <c r="N843" s="716"/>
      <c r="O843" s="718"/>
      <c r="P843" s="590"/>
      <c r="Q843" s="590"/>
      <c r="R843" s="590"/>
      <c r="S843" s="590"/>
      <c r="T843" s="716"/>
      <c r="U843" s="717"/>
    </row>
    <row r="844" spans="1:21" ht="15.75" customHeight="1">
      <c r="A844" s="590"/>
      <c r="B844" s="590"/>
      <c r="C844" s="591"/>
      <c r="D844" s="590"/>
      <c r="E844" s="592"/>
      <c r="F844" s="714"/>
      <c r="G844" s="719"/>
      <c r="H844" s="716"/>
      <c r="I844" s="717"/>
      <c r="J844" s="713"/>
      <c r="K844" s="713"/>
      <c r="L844" s="590"/>
      <c r="M844" s="590"/>
      <c r="N844" s="716"/>
      <c r="O844" s="718"/>
      <c r="P844" s="590"/>
      <c r="Q844" s="590"/>
      <c r="R844" s="590"/>
      <c r="S844" s="590"/>
      <c r="T844" s="716"/>
      <c r="U844" s="717"/>
    </row>
    <row r="845" spans="1:21" ht="15.75" customHeight="1">
      <c r="A845" s="590"/>
      <c r="B845" s="590"/>
      <c r="C845" s="591"/>
      <c r="D845" s="590"/>
      <c r="E845" s="592"/>
      <c r="F845" s="714"/>
      <c r="G845" s="719"/>
      <c r="H845" s="716"/>
      <c r="I845" s="717"/>
      <c r="J845" s="713"/>
      <c r="K845" s="713"/>
      <c r="L845" s="590"/>
      <c r="M845" s="590"/>
      <c r="N845" s="716"/>
      <c r="O845" s="718"/>
      <c r="P845" s="590"/>
      <c r="Q845" s="590"/>
      <c r="R845" s="590"/>
      <c r="S845" s="590"/>
      <c r="T845" s="716"/>
      <c r="U845" s="717"/>
    </row>
    <row r="846" spans="1:21" ht="15.75" customHeight="1">
      <c r="A846" s="590"/>
      <c r="B846" s="590"/>
      <c r="C846" s="591"/>
      <c r="D846" s="590"/>
      <c r="E846" s="592"/>
      <c r="F846" s="714"/>
      <c r="G846" s="719"/>
      <c r="H846" s="716"/>
      <c r="I846" s="717"/>
      <c r="J846" s="713"/>
      <c r="K846" s="713"/>
      <c r="L846" s="590"/>
      <c r="M846" s="590"/>
      <c r="N846" s="716"/>
      <c r="O846" s="718"/>
      <c r="P846" s="590"/>
      <c r="Q846" s="590"/>
      <c r="R846" s="590"/>
      <c r="S846" s="590"/>
      <c r="T846" s="716"/>
      <c r="U846" s="717"/>
    </row>
    <row r="847" spans="1:21" ht="15.75" customHeight="1">
      <c r="A847" s="590"/>
      <c r="B847" s="590"/>
      <c r="C847" s="591"/>
      <c r="D847" s="590"/>
      <c r="E847" s="592"/>
      <c r="F847" s="714"/>
      <c r="G847" s="719"/>
      <c r="H847" s="716"/>
      <c r="I847" s="717"/>
      <c r="J847" s="713"/>
      <c r="K847" s="713"/>
      <c r="L847" s="590"/>
      <c r="M847" s="590"/>
      <c r="N847" s="716"/>
      <c r="O847" s="718"/>
      <c r="P847" s="590"/>
      <c r="Q847" s="590"/>
      <c r="R847" s="590"/>
      <c r="S847" s="590"/>
      <c r="T847" s="716"/>
      <c r="U847" s="717"/>
    </row>
    <row r="848" spans="1:21" ht="15.75" customHeight="1">
      <c r="A848" s="590"/>
      <c r="B848" s="590"/>
      <c r="C848" s="591"/>
      <c r="D848" s="590"/>
      <c r="E848" s="592"/>
      <c r="F848" s="714"/>
      <c r="G848" s="719"/>
      <c r="H848" s="716"/>
      <c r="I848" s="717"/>
      <c r="J848" s="713"/>
      <c r="K848" s="713"/>
      <c r="L848" s="590"/>
      <c r="M848" s="590"/>
      <c r="N848" s="716"/>
      <c r="O848" s="718"/>
      <c r="P848" s="590"/>
      <c r="Q848" s="590"/>
      <c r="R848" s="590"/>
      <c r="S848" s="590"/>
      <c r="T848" s="716"/>
      <c r="U848" s="717"/>
    </row>
    <row r="849" spans="1:21" ht="15.75" customHeight="1">
      <c r="A849" s="590"/>
      <c r="B849" s="590"/>
      <c r="C849" s="591"/>
      <c r="D849" s="590"/>
      <c r="E849" s="592"/>
      <c r="F849" s="714"/>
      <c r="G849" s="719"/>
      <c r="H849" s="716"/>
      <c r="I849" s="717"/>
      <c r="J849" s="713"/>
      <c r="K849" s="713"/>
      <c r="L849" s="590"/>
      <c r="M849" s="590"/>
      <c r="N849" s="716"/>
      <c r="O849" s="718"/>
      <c r="P849" s="590"/>
      <c r="Q849" s="590"/>
      <c r="R849" s="590"/>
      <c r="S849" s="590"/>
      <c r="T849" s="716"/>
      <c r="U849" s="717"/>
    </row>
    <row r="850" spans="1:21" ht="15.75" customHeight="1">
      <c r="A850" s="590"/>
      <c r="B850" s="590"/>
      <c r="C850" s="591"/>
      <c r="D850" s="590"/>
      <c r="E850" s="592"/>
      <c r="F850" s="714"/>
      <c r="G850" s="719"/>
      <c r="H850" s="716"/>
      <c r="I850" s="717"/>
      <c r="J850" s="713"/>
      <c r="K850" s="713"/>
      <c r="L850" s="590"/>
      <c r="M850" s="590"/>
      <c r="N850" s="716"/>
      <c r="O850" s="718"/>
      <c r="P850" s="590"/>
      <c r="Q850" s="590"/>
      <c r="R850" s="590"/>
      <c r="S850" s="590"/>
      <c r="T850" s="716"/>
      <c r="U850" s="717"/>
    </row>
    <row r="851" spans="1:21" ht="15.75" customHeight="1">
      <c r="A851" s="590"/>
      <c r="B851" s="590"/>
      <c r="C851" s="591"/>
      <c r="D851" s="590"/>
      <c r="E851" s="592"/>
      <c r="F851" s="714"/>
      <c r="G851" s="719"/>
      <c r="H851" s="716"/>
      <c r="I851" s="717"/>
      <c r="J851" s="713"/>
      <c r="K851" s="713"/>
      <c r="L851" s="590"/>
      <c r="M851" s="590"/>
      <c r="N851" s="716"/>
      <c r="O851" s="718"/>
      <c r="P851" s="590"/>
      <c r="Q851" s="590"/>
      <c r="R851" s="590"/>
      <c r="S851" s="590"/>
      <c r="T851" s="716"/>
      <c r="U851" s="717"/>
    </row>
    <row r="852" spans="1:21" ht="15.75" customHeight="1">
      <c r="A852" s="590"/>
      <c r="B852" s="590"/>
      <c r="C852" s="591"/>
      <c r="D852" s="590"/>
      <c r="E852" s="592"/>
      <c r="F852" s="714"/>
      <c r="G852" s="719"/>
      <c r="H852" s="716"/>
      <c r="I852" s="717"/>
      <c r="J852" s="713"/>
      <c r="K852" s="713"/>
      <c r="L852" s="590"/>
      <c r="M852" s="590"/>
      <c r="N852" s="716"/>
      <c r="O852" s="718"/>
      <c r="P852" s="590"/>
      <c r="Q852" s="590"/>
      <c r="R852" s="590"/>
      <c r="S852" s="590"/>
      <c r="T852" s="716"/>
      <c r="U852" s="717"/>
    </row>
    <row r="853" spans="1:21" ht="15.75" customHeight="1">
      <c r="A853" s="590"/>
      <c r="B853" s="590"/>
      <c r="C853" s="591"/>
      <c r="D853" s="590"/>
      <c r="E853" s="592"/>
      <c r="F853" s="714"/>
      <c r="G853" s="719"/>
      <c r="H853" s="716"/>
      <c r="I853" s="717"/>
      <c r="J853" s="713"/>
      <c r="K853" s="713"/>
      <c r="L853" s="590"/>
      <c r="M853" s="590"/>
      <c r="N853" s="716"/>
      <c r="O853" s="718"/>
      <c r="P853" s="590"/>
      <c r="Q853" s="590"/>
      <c r="R853" s="590"/>
      <c r="S853" s="590"/>
      <c r="T853" s="716"/>
      <c r="U853" s="717"/>
    </row>
    <row r="854" spans="1:21" ht="15.75" customHeight="1">
      <c r="A854" s="590"/>
      <c r="B854" s="590"/>
      <c r="C854" s="591"/>
      <c r="D854" s="590"/>
      <c r="E854" s="592"/>
      <c r="F854" s="714"/>
      <c r="G854" s="719"/>
      <c r="H854" s="716"/>
      <c r="I854" s="717"/>
      <c r="J854" s="713"/>
      <c r="K854" s="713"/>
      <c r="L854" s="590"/>
      <c r="M854" s="590"/>
      <c r="N854" s="716"/>
      <c r="O854" s="718"/>
      <c r="P854" s="590"/>
      <c r="Q854" s="590"/>
      <c r="R854" s="590"/>
      <c r="S854" s="590"/>
      <c r="T854" s="716"/>
      <c r="U854" s="717"/>
    </row>
    <row r="855" spans="1:21" ht="15.75" customHeight="1">
      <c r="A855" s="590"/>
      <c r="B855" s="590"/>
      <c r="C855" s="591"/>
      <c r="D855" s="590"/>
      <c r="E855" s="592"/>
      <c r="F855" s="714"/>
      <c r="G855" s="719"/>
      <c r="H855" s="716"/>
      <c r="I855" s="717"/>
      <c r="J855" s="713"/>
      <c r="K855" s="713"/>
      <c r="L855" s="590"/>
      <c r="M855" s="590"/>
      <c r="N855" s="716"/>
      <c r="O855" s="718"/>
      <c r="P855" s="590"/>
      <c r="Q855" s="590"/>
      <c r="R855" s="590"/>
      <c r="S855" s="590"/>
      <c r="T855" s="716"/>
      <c r="U855" s="717"/>
    </row>
    <row r="856" spans="1:21" ht="15.75" customHeight="1">
      <c r="A856" s="590"/>
      <c r="B856" s="590"/>
      <c r="C856" s="591"/>
      <c r="D856" s="590"/>
      <c r="E856" s="592"/>
      <c r="F856" s="714"/>
      <c r="G856" s="719"/>
      <c r="H856" s="716"/>
      <c r="I856" s="717"/>
      <c r="J856" s="713"/>
      <c r="K856" s="713"/>
      <c r="L856" s="590"/>
      <c r="M856" s="590"/>
      <c r="N856" s="716"/>
      <c r="O856" s="718"/>
      <c r="P856" s="590"/>
      <c r="Q856" s="590"/>
      <c r="R856" s="590"/>
      <c r="S856" s="590"/>
      <c r="T856" s="716"/>
      <c r="U856" s="717"/>
    </row>
    <row r="857" spans="1:21" ht="15.75" customHeight="1">
      <c r="A857" s="590"/>
      <c r="B857" s="590"/>
      <c r="C857" s="591"/>
      <c r="D857" s="590"/>
      <c r="E857" s="592"/>
      <c r="F857" s="714"/>
      <c r="G857" s="719"/>
      <c r="H857" s="716"/>
      <c r="I857" s="717"/>
      <c r="J857" s="713"/>
      <c r="K857" s="713"/>
      <c r="L857" s="590"/>
      <c r="M857" s="590"/>
      <c r="N857" s="716"/>
      <c r="O857" s="718"/>
      <c r="P857" s="590"/>
      <c r="Q857" s="590"/>
      <c r="R857" s="590"/>
      <c r="S857" s="590"/>
      <c r="T857" s="716"/>
      <c r="U857" s="717"/>
    </row>
    <row r="858" spans="1:21" ht="15.75" customHeight="1">
      <c r="A858" s="590"/>
      <c r="B858" s="590"/>
      <c r="C858" s="591"/>
      <c r="D858" s="590"/>
      <c r="E858" s="592"/>
      <c r="F858" s="714"/>
      <c r="G858" s="719"/>
      <c r="H858" s="716"/>
      <c r="I858" s="717"/>
      <c r="J858" s="713"/>
      <c r="K858" s="713"/>
      <c r="L858" s="590"/>
      <c r="M858" s="590"/>
      <c r="N858" s="716"/>
      <c r="O858" s="718"/>
      <c r="P858" s="590"/>
      <c r="Q858" s="590"/>
      <c r="R858" s="590"/>
      <c r="S858" s="590"/>
      <c r="T858" s="716"/>
      <c r="U858" s="717"/>
    </row>
    <row r="859" spans="1:21" ht="15.75" customHeight="1">
      <c r="A859" s="590"/>
      <c r="B859" s="590"/>
      <c r="C859" s="591"/>
      <c r="D859" s="590"/>
      <c r="E859" s="592"/>
      <c r="F859" s="714"/>
      <c r="G859" s="719"/>
      <c r="H859" s="716"/>
      <c r="I859" s="717"/>
      <c r="J859" s="713"/>
      <c r="K859" s="713"/>
      <c r="L859" s="590"/>
      <c r="M859" s="590"/>
      <c r="N859" s="716"/>
      <c r="O859" s="718"/>
      <c r="P859" s="590"/>
      <c r="Q859" s="590"/>
      <c r="R859" s="590"/>
      <c r="S859" s="590"/>
      <c r="T859" s="716"/>
      <c r="U859" s="717"/>
    </row>
    <row r="860" spans="1:21" ht="15.75" customHeight="1">
      <c r="A860" s="590"/>
      <c r="B860" s="590"/>
      <c r="C860" s="591"/>
      <c r="D860" s="590"/>
      <c r="E860" s="592"/>
      <c r="F860" s="714"/>
      <c r="G860" s="719"/>
      <c r="H860" s="716"/>
      <c r="I860" s="717"/>
      <c r="J860" s="713"/>
      <c r="K860" s="713"/>
      <c r="L860" s="590"/>
      <c r="M860" s="590"/>
      <c r="N860" s="716"/>
      <c r="O860" s="718"/>
      <c r="P860" s="590"/>
      <c r="Q860" s="590"/>
      <c r="R860" s="590"/>
      <c r="S860" s="590"/>
      <c r="T860" s="716"/>
      <c r="U860" s="717"/>
    </row>
    <row r="861" spans="1:21" ht="15.75" customHeight="1">
      <c r="A861" s="590"/>
      <c r="B861" s="590"/>
      <c r="C861" s="591"/>
      <c r="D861" s="590"/>
      <c r="E861" s="592"/>
      <c r="F861" s="714"/>
      <c r="G861" s="719"/>
      <c r="H861" s="716"/>
      <c r="I861" s="717"/>
      <c r="J861" s="713"/>
      <c r="K861" s="713"/>
      <c r="L861" s="590"/>
      <c r="M861" s="590"/>
      <c r="N861" s="716"/>
      <c r="O861" s="718"/>
      <c r="P861" s="590"/>
      <c r="Q861" s="590"/>
      <c r="R861" s="590"/>
      <c r="S861" s="590"/>
      <c r="T861" s="716"/>
      <c r="U861" s="717"/>
    </row>
    <row r="862" spans="1:21" ht="15.75" customHeight="1">
      <c r="A862" s="590"/>
      <c r="B862" s="590"/>
      <c r="C862" s="591"/>
      <c r="D862" s="590"/>
      <c r="E862" s="592"/>
      <c r="F862" s="714"/>
      <c r="G862" s="719"/>
      <c r="H862" s="716"/>
      <c r="I862" s="717"/>
      <c r="J862" s="713"/>
      <c r="K862" s="713"/>
      <c r="L862" s="590"/>
      <c r="M862" s="590"/>
      <c r="N862" s="716"/>
      <c r="O862" s="718"/>
      <c r="P862" s="590"/>
      <c r="Q862" s="590"/>
      <c r="R862" s="590"/>
      <c r="S862" s="590"/>
      <c r="T862" s="716"/>
      <c r="U862" s="717"/>
    </row>
    <row r="863" spans="1:21" ht="15.75" customHeight="1">
      <c r="A863" s="590"/>
      <c r="B863" s="590"/>
      <c r="C863" s="591"/>
      <c r="D863" s="590"/>
      <c r="E863" s="592"/>
      <c r="F863" s="714"/>
      <c r="G863" s="719"/>
      <c r="H863" s="716"/>
      <c r="I863" s="717"/>
      <c r="J863" s="713"/>
      <c r="K863" s="713"/>
      <c r="L863" s="590"/>
      <c r="M863" s="590"/>
      <c r="N863" s="716"/>
      <c r="O863" s="718"/>
      <c r="P863" s="590"/>
      <c r="Q863" s="590"/>
      <c r="R863" s="590"/>
      <c r="S863" s="590"/>
      <c r="T863" s="716"/>
      <c r="U863" s="717"/>
    </row>
    <row r="864" spans="1:21" ht="15.75" customHeight="1">
      <c r="A864" s="590"/>
      <c r="B864" s="590"/>
      <c r="C864" s="591"/>
      <c r="D864" s="590"/>
      <c r="E864" s="592"/>
      <c r="F864" s="714"/>
      <c r="G864" s="719"/>
      <c r="H864" s="716"/>
      <c r="I864" s="717"/>
      <c r="J864" s="713"/>
      <c r="K864" s="713"/>
      <c r="L864" s="590"/>
      <c r="M864" s="590"/>
      <c r="N864" s="716"/>
      <c r="O864" s="718"/>
      <c r="P864" s="590"/>
      <c r="Q864" s="590"/>
      <c r="R864" s="590"/>
      <c r="S864" s="590"/>
      <c r="T864" s="716"/>
      <c r="U864" s="717"/>
    </row>
    <row r="865" spans="1:21" ht="15.75" customHeight="1">
      <c r="A865" s="590"/>
      <c r="B865" s="590"/>
      <c r="C865" s="591"/>
      <c r="D865" s="590"/>
      <c r="E865" s="592"/>
      <c r="F865" s="714"/>
      <c r="G865" s="719"/>
      <c r="H865" s="716"/>
      <c r="I865" s="717"/>
      <c r="J865" s="713"/>
      <c r="K865" s="713"/>
      <c r="L865" s="590"/>
      <c r="M865" s="590"/>
      <c r="N865" s="716"/>
      <c r="O865" s="718"/>
      <c r="P865" s="590"/>
      <c r="Q865" s="590"/>
      <c r="R865" s="590"/>
      <c r="S865" s="590"/>
      <c r="T865" s="716"/>
      <c r="U865" s="717"/>
    </row>
    <row r="866" spans="1:21" ht="15.75" customHeight="1">
      <c r="A866" s="590"/>
      <c r="B866" s="590"/>
      <c r="C866" s="591"/>
      <c r="D866" s="590"/>
      <c r="E866" s="592"/>
      <c r="F866" s="714"/>
      <c r="G866" s="719"/>
      <c r="H866" s="716"/>
      <c r="I866" s="717"/>
      <c r="J866" s="713"/>
      <c r="K866" s="713"/>
      <c r="L866" s="590"/>
      <c r="M866" s="590"/>
      <c r="N866" s="716"/>
      <c r="O866" s="718"/>
      <c r="P866" s="590"/>
      <c r="Q866" s="590"/>
      <c r="R866" s="590"/>
      <c r="S866" s="590"/>
      <c r="T866" s="716"/>
      <c r="U866" s="717"/>
    </row>
    <row r="867" spans="1:21" ht="15.75" customHeight="1">
      <c r="A867" s="590"/>
      <c r="B867" s="590"/>
      <c r="C867" s="591"/>
      <c r="D867" s="590"/>
      <c r="E867" s="592"/>
      <c r="F867" s="714"/>
      <c r="G867" s="719"/>
      <c r="H867" s="716"/>
      <c r="I867" s="717"/>
      <c r="J867" s="713"/>
      <c r="K867" s="713"/>
      <c r="L867" s="590"/>
      <c r="M867" s="590"/>
      <c r="N867" s="716"/>
      <c r="O867" s="718"/>
      <c r="P867" s="590"/>
      <c r="Q867" s="590"/>
      <c r="R867" s="590"/>
      <c r="S867" s="590"/>
      <c r="T867" s="716"/>
      <c r="U867" s="717"/>
    </row>
    <row r="868" spans="1:21" ht="15.75" customHeight="1">
      <c r="A868" s="590"/>
      <c r="B868" s="590"/>
      <c r="C868" s="591"/>
      <c r="D868" s="590"/>
      <c r="E868" s="592"/>
      <c r="F868" s="714"/>
      <c r="G868" s="719"/>
      <c r="H868" s="716"/>
      <c r="I868" s="717"/>
      <c r="J868" s="713"/>
      <c r="K868" s="713"/>
      <c r="L868" s="590"/>
      <c r="M868" s="590"/>
      <c r="N868" s="716"/>
      <c r="O868" s="718"/>
      <c r="P868" s="590"/>
      <c r="Q868" s="590"/>
      <c r="R868" s="590"/>
      <c r="S868" s="590"/>
      <c r="T868" s="716"/>
      <c r="U868" s="717"/>
    </row>
    <row r="869" spans="1:21" ht="15.75" customHeight="1">
      <c r="A869" s="590"/>
      <c r="B869" s="590"/>
      <c r="C869" s="591"/>
      <c r="D869" s="590"/>
      <c r="E869" s="592"/>
      <c r="F869" s="714"/>
      <c r="G869" s="719"/>
      <c r="H869" s="716"/>
      <c r="I869" s="717"/>
      <c r="J869" s="713"/>
      <c r="K869" s="713"/>
      <c r="L869" s="590"/>
      <c r="M869" s="590"/>
      <c r="N869" s="716"/>
      <c r="O869" s="718"/>
      <c r="P869" s="590"/>
      <c r="Q869" s="590"/>
      <c r="R869" s="590"/>
      <c r="S869" s="590"/>
      <c r="T869" s="716"/>
      <c r="U869" s="717"/>
    </row>
    <row r="870" spans="1:21" ht="15.75" customHeight="1">
      <c r="A870" s="590"/>
      <c r="B870" s="590"/>
      <c r="C870" s="591"/>
      <c r="D870" s="590"/>
      <c r="E870" s="592"/>
      <c r="F870" s="714"/>
      <c r="G870" s="719"/>
      <c r="H870" s="716"/>
      <c r="I870" s="717"/>
      <c r="J870" s="713"/>
      <c r="K870" s="713"/>
      <c r="L870" s="590"/>
      <c r="M870" s="590"/>
      <c r="N870" s="716"/>
      <c r="O870" s="718"/>
      <c r="P870" s="590"/>
      <c r="Q870" s="590"/>
      <c r="R870" s="590"/>
      <c r="S870" s="590"/>
      <c r="T870" s="716"/>
      <c r="U870" s="717"/>
    </row>
    <row r="871" spans="1:21" ht="15.75" customHeight="1">
      <c r="A871" s="590"/>
      <c r="B871" s="590"/>
      <c r="C871" s="591"/>
      <c r="D871" s="590"/>
      <c r="E871" s="592"/>
      <c r="F871" s="714"/>
      <c r="G871" s="719"/>
      <c r="H871" s="716"/>
      <c r="I871" s="717"/>
      <c r="J871" s="713"/>
      <c r="K871" s="713"/>
      <c r="L871" s="590"/>
      <c r="M871" s="590"/>
      <c r="N871" s="716"/>
      <c r="O871" s="718"/>
      <c r="P871" s="590"/>
      <c r="Q871" s="590"/>
      <c r="R871" s="590"/>
      <c r="S871" s="590"/>
      <c r="T871" s="716"/>
      <c r="U871" s="717"/>
    </row>
    <row r="872" spans="1:21" ht="15.75" customHeight="1">
      <c r="A872" s="590"/>
      <c r="B872" s="590"/>
      <c r="C872" s="591"/>
      <c r="D872" s="590"/>
      <c r="E872" s="592"/>
      <c r="F872" s="714"/>
      <c r="G872" s="719"/>
      <c r="H872" s="716"/>
      <c r="I872" s="717"/>
      <c r="J872" s="713"/>
      <c r="K872" s="713"/>
      <c r="L872" s="590"/>
      <c r="M872" s="590"/>
      <c r="N872" s="716"/>
      <c r="O872" s="718"/>
      <c r="P872" s="590"/>
      <c r="Q872" s="590"/>
      <c r="R872" s="590"/>
      <c r="S872" s="590"/>
      <c r="T872" s="716"/>
      <c r="U872" s="717"/>
    </row>
    <row r="873" spans="1:21" ht="15.75" customHeight="1">
      <c r="A873" s="590"/>
      <c r="B873" s="590"/>
      <c r="C873" s="591"/>
      <c r="D873" s="590"/>
      <c r="E873" s="592"/>
      <c r="F873" s="714"/>
      <c r="G873" s="719"/>
      <c r="H873" s="716"/>
      <c r="I873" s="717"/>
      <c r="J873" s="713"/>
      <c r="K873" s="713"/>
      <c r="L873" s="590"/>
      <c r="M873" s="590"/>
      <c r="N873" s="716"/>
      <c r="O873" s="718"/>
      <c r="P873" s="590"/>
      <c r="Q873" s="590"/>
      <c r="R873" s="590"/>
      <c r="S873" s="590"/>
      <c r="T873" s="716"/>
      <c r="U873" s="717"/>
    </row>
    <row r="874" spans="1:21" ht="15.75" customHeight="1">
      <c r="A874" s="590"/>
      <c r="B874" s="590"/>
      <c r="C874" s="591"/>
      <c r="D874" s="590"/>
      <c r="E874" s="592"/>
      <c r="F874" s="714"/>
      <c r="G874" s="719"/>
      <c r="H874" s="716"/>
      <c r="I874" s="717"/>
      <c r="J874" s="713"/>
      <c r="K874" s="713"/>
      <c r="L874" s="590"/>
      <c r="M874" s="590"/>
      <c r="N874" s="716"/>
      <c r="O874" s="718"/>
      <c r="P874" s="590"/>
      <c r="Q874" s="590"/>
      <c r="R874" s="590"/>
      <c r="S874" s="590"/>
      <c r="T874" s="716"/>
      <c r="U874" s="717"/>
    </row>
    <row r="875" spans="1:21" ht="15.75" customHeight="1">
      <c r="A875" s="590"/>
      <c r="B875" s="590"/>
      <c r="C875" s="591"/>
      <c r="D875" s="590"/>
      <c r="E875" s="592"/>
      <c r="F875" s="714"/>
      <c r="G875" s="719"/>
      <c r="H875" s="716"/>
      <c r="I875" s="717"/>
      <c r="J875" s="713"/>
      <c r="K875" s="713"/>
      <c r="L875" s="590"/>
      <c r="M875" s="590"/>
      <c r="N875" s="716"/>
      <c r="O875" s="718"/>
      <c r="P875" s="590"/>
      <c r="Q875" s="590"/>
      <c r="R875" s="590"/>
      <c r="S875" s="590"/>
      <c r="T875" s="716"/>
      <c r="U875" s="717"/>
    </row>
    <row r="876" spans="1:21" ht="15.75" customHeight="1">
      <c r="A876" s="590"/>
      <c r="B876" s="590"/>
      <c r="C876" s="591"/>
      <c r="D876" s="590"/>
      <c r="E876" s="592"/>
      <c r="F876" s="714"/>
      <c r="G876" s="719"/>
      <c r="H876" s="716"/>
      <c r="I876" s="717"/>
      <c r="J876" s="713"/>
      <c r="K876" s="713"/>
      <c r="L876" s="590"/>
      <c r="M876" s="590"/>
      <c r="N876" s="716"/>
      <c r="O876" s="718"/>
      <c r="P876" s="590"/>
      <c r="Q876" s="590"/>
      <c r="R876" s="590"/>
      <c r="S876" s="590"/>
      <c r="T876" s="716"/>
      <c r="U876" s="717"/>
    </row>
    <row r="877" spans="1:21" ht="15.75" customHeight="1">
      <c r="A877" s="590"/>
      <c r="B877" s="590"/>
      <c r="C877" s="591"/>
      <c r="D877" s="590"/>
      <c r="E877" s="592"/>
      <c r="F877" s="714"/>
      <c r="G877" s="719"/>
      <c r="H877" s="716"/>
      <c r="I877" s="717"/>
      <c r="J877" s="713"/>
      <c r="K877" s="713"/>
      <c r="L877" s="590"/>
      <c r="M877" s="590"/>
      <c r="N877" s="716"/>
      <c r="O877" s="718"/>
      <c r="P877" s="590"/>
      <c r="Q877" s="590"/>
      <c r="R877" s="590"/>
      <c r="S877" s="590"/>
      <c r="T877" s="716"/>
      <c r="U877" s="717"/>
    </row>
    <row r="878" spans="1:21" ht="15.75" customHeight="1">
      <c r="A878" s="590"/>
      <c r="B878" s="590"/>
      <c r="C878" s="591"/>
      <c r="D878" s="590"/>
      <c r="E878" s="592"/>
      <c r="F878" s="714"/>
      <c r="G878" s="719"/>
      <c r="H878" s="716"/>
      <c r="I878" s="717"/>
      <c r="J878" s="713"/>
      <c r="K878" s="713"/>
      <c r="L878" s="590"/>
      <c r="M878" s="590"/>
      <c r="N878" s="716"/>
      <c r="O878" s="718"/>
      <c r="P878" s="590"/>
      <c r="Q878" s="590"/>
      <c r="R878" s="590"/>
      <c r="S878" s="590"/>
      <c r="T878" s="716"/>
      <c r="U878" s="717"/>
    </row>
    <row r="879" spans="1:21" ht="15.75" customHeight="1">
      <c r="A879" s="590"/>
      <c r="B879" s="590"/>
      <c r="C879" s="591"/>
      <c r="D879" s="590"/>
      <c r="E879" s="592"/>
      <c r="F879" s="714"/>
      <c r="G879" s="719"/>
      <c r="H879" s="716"/>
      <c r="I879" s="717"/>
      <c r="J879" s="713"/>
      <c r="K879" s="713"/>
      <c r="L879" s="590"/>
      <c r="M879" s="590"/>
      <c r="N879" s="716"/>
      <c r="O879" s="718"/>
      <c r="P879" s="590"/>
      <c r="Q879" s="590"/>
      <c r="R879" s="590"/>
      <c r="S879" s="590"/>
      <c r="T879" s="716"/>
      <c r="U879" s="717"/>
    </row>
    <row r="880" spans="1:21" ht="15.75" customHeight="1">
      <c r="A880" s="590"/>
      <c r="B880" s="590"/>
      <c r="C880" s="591"/>
      <c r="D880" s="590"/>
      <c r="E880" s="592"/>
      <c r="F880" s="714"/>
      <c r="G880" s="719"/>
      <c r="H880" s="716"/>
      <c r="I880" s="717"/>
      <c r="J880" s="713"/>
      <c r="K880" s="713"/>
      <c r="L880" s="590"/>
      <c r="M880" s="590"/>
      <c r="N880" s="716"/>
      <c r="O880" s="718"/>
      <c r="P880" s="590"/>
      <c r="Q880" s="590"/>
      <c r="R880" s="590"/>
      <c r="S880" s="590"/>
      <c r="T880" s="716"/>
      <c r="U880" s="717"/>
    </row>
    <row r="881" spans="1:21" ht="15.75" customHeight="1">
      <c r="A881" s="590"/>
      <c r="B881" s="590"/>
      <c r="C881" s="591"/>
      <c r="D881" s="590"/>
      <c r="E881" s="592"/>
      <c r="F881" s="714"/>
      <c r="G881" s="719"/>
      <c r="H881" s="716"/>
      <c r="I881" s="717"/>
      <c r="J881" s="713"/>
      <c r="K881" s="713"/>
      <c r="L881" s="590"/>
      <c r="M881" s="590"/>
      <c r="N881" s="716"/>
      <c r="O881" s="718"/>
      <c r="P881" s="590"/>
      <c r="Q881" s="590"/>
      <c r="R881" s="590"/>
      <c r="S881" s="590"/>
      <c r="T881" s="716"/>
      <c r="U881" s="717"/>
    </row>
    <row r="882" spans="1:21" ht="15.75" customHeight="1">
      <c r="A882" s="590"/>
      <c r="B882" s="590"/>
      <c r="C882" s="591"/>
      <c r="D882" s="590"/>
      <c r="E882" s="592"/>
      <c r="F882" s="714"/>
      <c r="G882" s="719"/>
      <c r="H882" s="716"/>
      <c r="I882" s="717"/>
      <c r="J882" s="713"/>
      <c r="K882" s="713"/>
      <c r="L882" s="590"/>
      <c r="M882" s="590"/>
      <c r="N882" s="716"/>
      <c r="O882" s="718"/>
      <c r="P882" s="590"/>
      <c r="Q882" s="590"/>
      <c r="R882" s="590"/>
      <c r="S882" s="590"/>
      <c r="T882" s="716"/>
      <c r="U882" s="717"/>
    </row>
    <row r="883" spans="1:21" ht="15.75" customHeight="1">
      <c r="A883" s="590"/>
      <c r="B883" s="590"/>
      <c r="C883" s="591"/>
      <c r="D883" s="590"/>
      <c r="E883" s="592"/>
      <c r="F883" s="714"/>
      <c r="G883" s="719"/>
      <c r="H883" s="716"/>
      <c r="I883" s="717"/>
      <c r="J883" s="713"/>
      <c r="K883" s="713"/>
      <c r="L883" s="590"/>
      <c r="M883" s="590"/>
      <c r="N883" s="716"/>
      <c r="O883" s="718"/>
      <c r="P883" s="590"/>
      <c r="Q883" s="590"/>
      <c r="R883" s="590"/>
      <c r="S883" s="590"/>
      <c r="T883" s="716"/>
      <c r="U883" s="717"/>
    </row>
    <row r="884" spans="1:21" ht="15.75" customHeight="1">
      <c r="A884" s="590"/>
      <c r="B884" s="590"/>
      <c r="C884" s="591"/>
      <c r="D884" s="590"/>
      <c r="E884" s="592"/>
      <c r="F884" s="714"/>
      <c r="G884" s="719"/>
      <c r="H884" s="716"/>
      <c r="I884" s="717"/>
      <c r="J884" s="713"/>
      <c r="K884" s="713"/>
      <c r="L884" s="590"/>
      <c r="M884" s="590"/>
      <c r="N884" s="716"/>
      <c r="O884" s="718"/>
      <c r="P884" s="590"/>
      <c r="Q884" s="590"/>
      <c r="R884" s="590"/>
      <c r="S884" s="590"/>
      <c r="T884" s="716"/>
      <c r="U884" s="717"/>
    </row>
    <row r="885" spans="1:21" ht="15.75" customHeight="1">
      <c r="A885" s="590"/>
      <c r="B885" s="590"/>
      <c r="C885" s="591"/>
      <c r="D885" s="590"/>
      <c r="E885" s="592"/>
      <c r="F885" s="714"/>
      <c r="G885" s="719"/>
      <c r="H885" s="716"/>
      <c r="I885" s="717"/>
      <c r="J885" s="713"/>
      <c r="K885" s="713"/>
      <c r="L885" s="590"/>
      <c r="M885" s="590"/>
      <c r="N885" s="716"/>
      <c r="O885" s="718"/>
      <c r="P885" s="590"/>
      <c r="Q885" s="590"/>
      <c r="R885" s="590"/>
      <c r="S885" s="590"/>
      <c r="T885" s="716"/>
      <c r="U885" s="717"/>
    </row>
    <row r="886" spans="1:21" ht="15.75" customHeight="1">
      <c r="A886" s="590"/>
      <c r="B886" s="590"/>
      <c r="C886" s="591"/>
      <c r="D886" s="590"/>
      <c r="E886" s="592"/>
      <c r="F886" s="714"/>
      <c r="G886" s="719"/>
      <c r="H886" s="716"/>
      <c r="I886" s="717"/>
      <c r="J886" s="713"/>
      <c r="K886" s="713"/>
      <c r="L886" s="590"/>
      <c r="M886" s="590"/>
      <c r="N886" s="716"/>
      <c r="O886" s="718"/>
      <c r="P886" s="590"/>
      <c r="Q886" s="590"/>
      <c r="R886" s="590"/>
      <c r="S886" s="590"/>
      <c r="T886" s="716"/>
      <c r="U886" s="717"/>
    </row>
    <row r="887" spans="1:21" ht="15.75" customHeight="1">
      <c r="A887" s="590"/>
      <c r="B887" s="590"/>
      <c r="C887" s="591"/>
      <c r="D887" s="590"/>
      <c r="E887" s="592"/>
      <c r="F887" s="714"/>
      <c r="G887" s="719"/>
      <c r="H887" s="716"/>
      <c r="I887" s="717"/>
      <c r="J887" s="713"/>
      <c r="K887" s="713"/>
      <c r="L887" s="590"/>
      <c r="M887" s="590"/>
      <c r="N887" s="716"/>
      <c r="O887" s="718"/>
      <c r="P887" s="590"/>
      <c r="Q887" s="590"/>
      <c r="R887" s="590"/>
      <c r="S887" s="590"/>
      <c r="T887" s="716"/>
      <c r="U887" s="717"/>
    </row>
    <row r="888" spans="1:21" ht="15.75" customHeight="1">
      <c r="A888" s="590"/>
      <c r="B888" s="590"/>
      <c r="C888" s="591"/>
      <c r="D888" s="590"/>
      <c r="E888" s="592"/>
      <c r="F888" s="714"/>
      <c r="G888" s="719"/>
      <c r="H888" s="716"/>
      <c r="I888" s="717"/>
      <c r="J888" s="713"/>
      <c r="K888" s="713"/>
      <c r="L888" s="590"/>
      <c r="M888" s="590"/>
      <c r="N888" s="716"/>
      <c r="O888" s="718"/>
      <c r="P888" s="590"/>
      <c r="Q888" s="590"/>
      <c r="R888" s="590"/>
      <c r="S888" s="590"/>
      <c r="T888" s="716"/>
      <c r="U888" s="717"/>
    </row>
    <row r="889" spans="1:21" ht="15.75" customHeight="1">
      <c r="A889" s="590"/>
      <c r="B889" s="590"/>
      <c r="C889" s="591"/>
      <c r="D889" s="590"/>
      <c r="E889" s="592"/>
      <c r="F889" s="714"/>
      <c r="G889" s="719"/>
      <c r="H889" s="716"/>
      <c r="I889" s="717"/>
      <c r="J889" s="713"/>
      <c r="K889" s="713"/>
      <c r="L889" s="590"/>
      <c r="M889" s="590"/>
      <c r="N889" s="716"/>
      <c r="O889" s="718"/>
      <c r="P889" s="590"/>
      <c r="Q889" s="590"/>
      <c r="R889" s="590"/>
      <c r="S889" s="590"/>
      <c r="T889" s="716"/>
      <c r="U889" s="717"/>
    </row>
    <row r="890" spans="1:21" ht="15.75" customHeight="1">
      <c r="A890" s="590"/>
      <c r="B890" s="590"/>
      <c r="C890" s="591"/>
      <c r="D890" s="590"/>
      <c r="E890" s="592"/>
      <c r="F890" s="714"/>
      <c r="G890" s="719"/>
      <c r="H890" s="716"/>
      <c r="I890" s="717"/>
      <c r="J890" s="713"/>
      <c r="K890" s="713"/>
      <c r="L890" s="590"/>
      <c r="M890" s="590"/>
      <c r="N890" s="716"/>
      <c r="O890" s="718"/>
      <c r="P890" s="590"/>
      <c r="Q890" s="590"/>
      <c r="R890" s="590"/>
      <c r="S890" s="590"/>
      <c r="T890" s="716"/>
      <c r="U890" s="717"/>
    </row>
    <row r="891" spans="1:21" ht="15.75" customHeight="1">
      <c r="A891" s="590"/>
      <c r="B891" s="590"/>
      <c r="C891" s="591"/>
      <c r="D891" s="590"/>
      <c r="E891" s="592"/>
      <c r="F891" s="714"/>
      <c r="G891" s="719"/>
      <c r="H891" s="716"/>
      <c r="I891" s="717"/>
      <c r="J891" s="713"/>
      <c r="K891" s="713"/>
      <c r="L891" s="590"/>
      <c r="M891" s="590"/>
      <c r="N891" s="716"/>
      <c r="O891" s="718"/>
      <c r="P891" s="590"/>
      <c r="Q891" s="590"/>
      <c r="R891" s="590"/>
      <c r="S891" s="590"/>
      <c r="T891" s="716"/>
      <c r="U891" s="717"/>
    </row>
    <row r="892" spans="1:21" ht="15.75" customHeight="1">
      <c r="A892" s="590"/>
      <c r="B892" s="590"/>
      <c r="C892" s="591"/>
      <c r="D892" s="590"/>
      <c r="E892" s="592"/>
      <c r="F892" s="714"/>
      <c r="G892" s="719"/>
      <c r="H892" s="716"/>
      <c r="I892" s="717"/>
      <c r="J892" s="713"/>
      <c r="K892" s="713"/>
      <c r="L892" s="590"/>
      <c r="M892" s="590"/>
      <c r="N892" s="716"/>
      <c r="O892" s="718"/>
      <c r="P892" s="590"/>
      <c r="Q892" s="590"/>
      <c r="R892" s="590"/>
      <c r="S892" s="590"/>
      <c r="T892" s="716"/>
      <c r="U892" s="717"/>
    </row>
    <row r="893" spans="1:21" ht="15.75" customHeight="1">
      <c r="A893" s="590"/>
      <c r="B893" s="590"/>
      <c r="C893" s="591"/>
      <c r="D893" s="590"/>
      <c r="E893" s="592"/>
      <c r="F893" s="714"/>
      <c r="G893" s="719"/>
      <c r="H893" s="716"/>
      <c r="I893" s="717"/>
      <c r="J893" s="713"/>
      <c r="K893" s="713"/>
      <c r="L893" s="590"/>
      <c r="M893" s="590"/>
      <c r="N893" s="716"/>
      <c r="O893" s="718"/>
      <c r="P893" s="590"/>
      <c r="Q893" s="590"/>
      <c r="R893" s="590"/>
      <c r="S893" s="590"/>
      <c r="T893" s="716"/>
      <c r="U893" s="717"/>
    </row>
    <row r="894" spans="1:21" ht="15.75" customHeight="1">
      <c r="A894" s="590"/>
      <c r="B894" s="590"/>
      <c r="C894" s="591"/>
      <c r="D894" s="590"/>
      <c r="E894" s="592"/>
      <c r="F894" s="714"/>
      <c r="G894" s="719"/>
      <c r="H894" s="716"/>
      <c r="I894" s="717"/>
      <c r="J894" s="713"/>
      <c r="K894" s="713"/>
      <c r="L894" s="590"/>
      <c r="M894" s="590"/>
      <c r="N894" s="716"/>
      <c r="O894" s="718"/>
      <c r="P894" s="590"/>
      <c r="Q894" s="590"/>
      <c r="R894" s="590"/>
      <c r="S894" s="590"/>
      <c r="T894" s="716"/>
      <c r="U894" s="717"/>
    </row>
    <row r="895" spans="1:21" ht="15.75" customHeight="1">
      <c r="A895" s="590"/>
      <c r="B895" s="590"/>
      <c r="C895" s="591"/>
      <c r="D895" s="590"/>
      <c r="E895" s="592"/>
      <c r="F895" s="714"/>
      <c r="G895" s="719"/>
      <c r="H895" s="716"/>
      <c r="I895" s="717"/>
      <c r="J895" s="713"/>
      <c r="K895" s="713"/>
      <c r="L895" s="590"/>
      <c r="M895" s="590"/>
      <c r="N895" s="716"/>
      <c r="O895" s="718"/>
      <c r="P895" s="590"/>
      <c r="Q895" s="590"/>
      <c r="R895" s="590"/>
      <c r="S895" s="590"/>
      <c r="T895" s="716"/>
      <c r="U895" s="717"/>
    </row>
    <row r="896" spans="1:21" ht="15.75" customHeight="1">
      <c r="A896" s="590"/>
      <c r="B896" s="590"/>
      <c r="C896" s="591"/>
      <c r="D896" s="590"/>
      <c r="E896" s="592"/>
      <c r="F896" s="714"/>
      <c r="G896" s="719"/>
      <c r="H896" s="716"/>
      <c r="I896" s="717"/>
      <c r="J896" s="713"/>
      <c r="K896" s="713"/>
      <c r="L896" s="590"/>
      <c r="M896" s="590"/>
      <c r="N896" s="716"/>
      <c r="O896" s="718"/>
      <c r="P896" s="590"/>
      <c r="Q896" s="590"/>
      <c r="R896" s="590"/>
      <c r="S896" s="590"/>
      <c r="T896" s="716"/>
      <c r="U896" s="717"/>
    </row>
    <row r="897" spans="1:21" ht="15.75" customHeight="1">
      <c r="A897" s="590"/>
      <c r="B897" s="590"/>
      <c r="C897" s="591"/>
      <c r="D897" s="590"/>
      <c r="E897" s="592"/>
      <c r="F897" s="714"/>
      <c r="G897" s="719"/>
      <c r="H897" s="716"/>
      <c r="I897" s="717"/>
      <c r="J897" s="713"/>
      <c r="K897" s="713"/>
      <c r="L897" s="590"/>
      <c r="M897" s="590"/>
      <c r="N897" s="716"/>
      <c r="O897" s="718"/>
      <c r="P897" s="590"/>
      <c r="Q897" s="590"/>
      <c r="R897" s="590"/>
      <c r="S897" s="590"/>
      <c r="T897" s="716"/>
      <c r="U897" s="717"/>
    </row>
    <row r="898" spans="1:21" ht="15.75" customHeight="1">
      <c r="A898" s="590"/>
      <c r="B898" s="590"/>
      <c r="C898" s="591"/>
      <c r="D898" s="590"/>
      <c r="E898" s="592"/>
      <c r="F898" s="714"/>
      <c r="G898" s="719"/>
      <c r="H898" s="716"/>
      <c r="I898" s="717"/>
      <c r="J898" s="713"/>
      <c r="K898" s="713"/>
      <c r="L898" s="590"/>
      <c r="M898" s="590"/>
      <c r="N898" s="716"/>
      <c r="O898" s="718"/>
      <c r="P898" s="590"/>
      <c r="Q898" s="590"/>
      <c r="R898" s="590"/>
      <c r="S898" s="590"/>
      <c r="T898" s="716"/>
      <c r="U898" s="717"/>
    </row>
    <row r="899" spans="1:21" ht="15.75" customHeight="1">
      <c r="A899" s="590"/>
      <c r="B899" s="590"/>
      <c r="C899" s="591"/>
      <c r="D899" s="590"/>
      <c r="E899" s="592"/>
      <c r="F899" s="714"/>
      <c r="G899" s="719"/>
      <c r="H899" s="716"/>
      <c r="I899" s="717"/>
      <c r="J899" s="713"/>
      <c r="K899" s="713"/>
      <c r="L899" s="590"/>
      <c r="M899" s="590"/>
      <c r="N899" s="716"/>
      <c r="O899" s="718"/>
      <c r="P899" s="590"/>
      <c r="Q899" s="590"/>
      <c r="R899" s="590"/>
      <c r="S899" s="590"/>
      <c r="T899" s="716"/>
      <c r="U899" s="717"/>
    </row>
    <row r="900" spans="1:21" ht="15.75" customHeight="1">
      <c r="A900" s="590"/>
      <c r="B900" s="590"/>
      <c r="C900" s="591"/>
      <c r="D900" s="590"/>
      <c r="E900" s="592"/>
      <c r="F900" s="714"/>
      <c r="G900" s="719"/>
      <c r="H900" s="716"/>
      <c r="I900" s="717"/>
      <c r="J900" s="713"/>
      <c r="K900" s="713"/>
      <c r="L900" s="590"/>
      <c r="M900" s="590"/>
      <c r="N900" s="716"/>
      <c r="O900" s="718"/>
      <c r="P900" s="590"/>
      <c r="Q900" s="590"/>
      <c r="R900" s="590"/>
      <c r="S900" s="590"/>
      <c r="T900" s="716"/>
      <c r="U900" s="717"/>
    </row>
    <row r="901" spans="1:21" ht="15.75" customHeight="1">
      <c r="A901" s="590"/>
      <c r="B901" s="590"/>
      <c r="C901" s="591"/>
      <c r="D901" s="590"/>
      <c r="E901" s="592"/>
      <c r="F901" s="714"/>
      <c r="G901" s="719"/>
      <c r="H901" s="716"/>
      <c r="I901" s="717"/>
      <c r="J901" s="713"/>
      <c r="K901" s="713"/>
      <c r="L901" s="590"/>
      <c r="M901" s="590"/>
      <c r="N901" s="716"/>
      <c r="O901" s="718"/>
      <c r="P901" s="590"/>
      <c r="Q901" s="590"/>
      <c r="R901" s="590"/>
      <c r="S901" s="590"/>
      <c r="T901" s="716"/>
      <c r="U901" s="717"/>
    </row>
    <row r="902" spans="1:21" ht="15.75" customHeight="1">
      <c r="A902" s="590"/>
      <c r="B902" s="590"/>
      <c r="C902" s="591"/>
      <c r="D902" s="590"/>
      <c r="E902" s="592"/>
      <c r="F902" s="714"/>
      <c r="G902" s="719"/>
      <c r="H902" s="716"/>
      <c r="I902" s="717"/>
      <c r="J902" s="713"/>
      <c r="K902" s="713"/>
      <c r="L902" s="590"/>
      <c r="M902" s="590"/>
      <c r="N902" s="716"/>
      <c r="O902" s="718"/>
      <c r="P902" s="590"/>
      <c r="Q902" s="590"/>
      <c r="R902" s="590"/>
      <c r="S902" s="590"/>
      <c r="T902" s="716"/>
      <c r="U902" s="717"/>
    </row>
    <row r="903" spans="1:21" ht="15.75" customHeight="1">
      <c r="A903" s="590"/>
      <c r="B903" s="590"/>
      <c r="C903" s="591"/>
      <c r="D903" s="590"/>
      <c r="E903" s="592"/>
      <c r="F903" s="714"/>
      <c r="G903" s="719"/>
      <c r="H903" s="716"/>
      <c r="I903" s="717"/>
      <c r="J903" s="713"/>
      <c r="K903" s="713"/>
      <c r="L903" s="590"/>
      <c r="M903" s="590"/>
      <c r="N903" s="716"/>
      <c r="O903" s="718"/>
      <c r="P903" s="590"/>
      <c r="Q903" s="590"/>
      <c r="R903" s="590"/>
      <c r="S903" s="590"/>
      <c r="T903" s="716"/>
      <c r="U903" s="717"/>
    </row>
    <row r="904" spans="1:21" ht="15.75" customHeight="1">
      <c r="A904" s="590"/>
      <c r="B904" s="590"/>
      <c r="C904" s="591"/>
      <c r="D904" s="590"/>
      <c r="E904" s="592"/>
      <c r="F904" s="714"/>
      <c r="G904" s="719"/>
      <c r="H904" s="716"/>
      <c r="I904" s="717"/>
      <c r="J904" s="713"/>
      <c r="K904" s="713"/>
      <c r="L904" s="590"/>
      <c r="M904" s="590"/>
      <c r="N904" s="716"/>
      <c r="O904" s="718"/>
      <c r="P904" s="590"/>
      <c r="Q904" s="590"/>
      <c r="R904" s="590"/>
      <c r="S904" s="590"/>
      <c r="T904" s="716"/>
      <c r="U904" s="717"/>
    </row>
    <row r="905" spans="1:21" ht="15.75" customHeight="1">
      <c r="A905" s="590"/>
      <c r="B905" s="590"/>
      <c r="C905" s="591"/>
      <c r="D905" s="590"/>
      <c r="E905" s="592"/>
      <c r="F905" s="714"/>
      <c r="G905" s="719"/>
      <c r="H905" s="716"/>
      <c r="I905" s="717"/>
      <c r="J905" s="713"/>
      <c r="K905" s="713"/>
      <c r="L905" s="590"/>
      <c r="M905" s="590"/>
      <c r="N905" s="716"/>
      <c r="O905" s="718"/>
      <c r="P905" s="590"/>
      <c r="Q905" s="590"/>
      <c r="R905" s="590"/>
      <c r="S905" s="590"/>
      <c r="T905" s="716"/>
      <c r="U905" s="717"/>
    </row>
    <row r="906" spans="1:21" ht="15.75" customHeight="1">
      <c r="A906" s="590"/>
      <c r="B906" s="590"/>
      <c r="C906" s="591"/>
      <c r="D906" s="590"/>
      <c r="E906" s="592"/>
      <c r="F906" s="714"/>
      <c r="G906" s="719"/>
      <c r="H906" s="716"/>
      <c r="I906" s="717"/>
      <c r="J906" s="713"/>
      <c r="K906" s="713"/>
      <c r="L906" s="590"/>
      <c r="M906" s="590"/>
      <c r="N906" s="716"/>
      <c r="O906" s="718"/>
      <c r="P906" s="590"/>
      <c r="Q906" s="590"/>
      <c r="R906" s="590"/>
      <c r="S906" s="590"/>
      <c r="T906" s="716"/>
      <c r="U906" s="717"/>
    </row>
    <row r="907" spans="1:21" ht="15.75" customHeight="1">
      <c r="A907" s="590"/>
      <c r="B907" s="590"/>
      <c r="C907" s="591"/>
      <c r="D907" s="590"/>
      <c r="E907" s="592"/>
      <c r="F907" s="714"/>
      <c r="G907" s="719"/>
      <c r="H907" s="716"/>
      <c r="I907" s="717"/>
      <c r="J907" s="713"/>
      <c r="K907" s="713"/>
      <c r="L907" s="590"/>
      <c r="M907" s="590"/>
      <c r="N907" s="716"/>
      <c r="O907" s="718"/>
      <c r="P907" s="590"/>
      <c r="Q907" s="590"/>
      <c r="R907" s="590"/>
      <c r="S907" s="590"/>
      <c r="T907" s="716"/>
      <c r="U907" s="717"/>
    </row>
    <row r="908" spans="1:21" ht="15.75" customHeight="1">
      <c r="A908" s="590"/>
      <c r="B908" s="590"/>
      <c r="C908" s="591"/>
      <c r="D908" s="590"/>
      <c r="E908" s="592"/>
      <c r="F908" s="714"/>
      <c r="G908" s="719"/>
      <c r="H908" s="716"/>
      <c r="I908" s="717"/>
      <c r="J908" s="713"/>
      <c r="K908" s="713"/>
      <c r="L908" s="590"/>
      <c r="M908" s="590"/>
      <c r="N908" s="716"/>
      <c r="O908" s="718"/>
      <c r="P908" s="590"/>
      <c r="Q908" s="590"/>
      <c r="R908" s="590"/>
      <c r="S908" s="590"/>
      <c r="T908" s="716"/>
      <c r="U908" s="717"/>
    </row>
    <row r="909" spans="1:21" ht="15.75" customHeight="1">
      <c r="A909" s="590"/>
      <c r="B909" s="590"/>
      <c r="C909" s="591"/>
      <c r="D909" s="590"/>
      <c r="E909" s="592"/>
      <c r="F909" s="714"/>
      <c r="G909" s="719"/>
      <c r="H909" s="716"/>
      <c r="I909" s="717"/>
      <c r="J909" s="713"/>
      <c r="K909" s="713"/>
      <c r="L909" s="590"/>
      <c r="M909" s="590"/>
      <c r="N909" s="716"/>
      <c r="O909" s="718"/>
      <c r="P909" s="590"/>
      <c r="Q909" s="590"/>
      <c r="R909" s="590"/>
      <c r="S909" s="590"/>
      <c r="T909" s="716"/>
      <c r="U909" s="717"/>
    </row>
    <row r="910" spans="1:21" ht="15.75" customHeight="1">
      <c r="A910" s="590"/>
      <c r="B910" s="590"/>
      <c r="C910" s="591"/>
      <c r="D910" s="590"/>
      <c r="E910" s="592"/>
      <c r="F910" s="714"/>
      <c r="G910" s="719"/>
      <c r="H910" s="716"/>
      <c r="I910" s="717"/>
      <c r="J910" s="713"/>
      <c r="K910" s="713"/>
      <c r="L910" s="590"/>
      <c r="M910" s="590"/>
      <c r="N910" s="716"/>
      <c r="O910" s="718"/>
      <c r="P910" s="590"/>
      <c r="Q910" s="590"/>
      <c r="R910" s="590"/>
      <c r="S910" s="590"/>
      <c r="T910" s="716"/>
      <c r="U910" s="717"/>
    </row>
    <row r="911" spans="1:21" ht="15.75" customHeight="1">
      <c r="A911" s="590"/>
      <c r="B911" s="590"/>
      <c r="C911" s="591"/>
      <c r="D911" s="590"/>
      <c r="E911" s="592"/>
      <c r="F911" s="714"/>
      <c r="G911" s="719"/>
      <c r="H911" s="716"/>
      <c r="I911" s="717"/>
      <c r="J911" s="713"/>
      <c r="K911" s="713"/>
      <c r="L911" s="590"/>
      <c r="M911" s="590"/>
      <c r="N911" s="716"/>
      <c r="O911" s="718"/>
      <c r="P911" s="590"/>
      <c r="Q911" s="590"/>
      <c r="R911" s="590"/>
      <c r="S911" s="590"/>
      <c r="T911" s="716"/>
      <c r="U911" s="717"/>
    </row>
    <row r="912" spans="1:21" ht="15.75" customHeight="1">
      <c r="A912" s="590"/>
      <c r="B912" s="590"/>
      <c r="C912" s="591"/>
      <c r="D912" s="590"/>
      <c r="E912" s="592"/>
      <c r="F912" s="714"/>
      <c r="G912" s="719"/>
      <c r="H912" s="716"/>
      <c r="I912" s="717"/>
      <c r="J912" s="713"/>
      <c r="K912" s="713"/>
      <c r="L912" s="590"/>
      <c r="M912" s="590"/>
      <c r="N912" s="716"/>
      <c r="O912" s="718"/>
      <c r="P912" s="590"/>
      <c r="Q912" s="590"/>
      <c r="R912" s="590"/>
      <c r="S912" s="590"/>
      <c r="T912" s="716"/>
      <c r="U912" s="717"/>
    </row>
    <row r="913" spans="1:21" ht="15.75" customHeight="1">
      <c r="A913" s="590"/>
      <c r="B913" s="590"/>
      <c r="C913" s="591"/>
      <c r="D913" s="590"/>
      <c r="E913" s="592"/>
      <c r="F913" s="714"/>
      <c r="G913" s="719"/>
      <c r="H913" s="716"/>
      <c r="I913" s="717"/>
      <c r="J913" s="713"/>
      <c r="K913" s="713"/>
      <c r="L913" s="590"/>
      <c r="M913" s="590"/>
      <c r="N913" s="716"/>
      <c r="O913" s="718"/>
      <c r="P913" s="590"/>
      <c r="Q913" s="590"/>
      <c r="R913" s="590"/>
      <c r="S913" s="590"/>
      <c r="T913" s="716"/>
      <c r="U913" s="717"/>
    </row>
    <row r="914" spans="1:21" ht="15.75" customHeight="1">
      <c r="A914" s="590"/>
      <c r="B914" s="590"/>
      <c r="C914" s="591"/>
      <c r="D914" s="590"/>
      <c r="E914" s="592"/>
      <c r="F914" s="714"/>
      <c r="G914" s="719"/>
      <c r="H914" s="716"/>
      <c r="I914" s="717"/>
      <c r="J914" s="713"/>
      <c r="K914" s="713"/>
      <c r="L914" s="590"/>
      <c r="M914" s="590"/>
      <c r="N914" s="716"/>
      <c r="O914" s="718"/>
      <c r="P914" s="590"/>
      <c r="Q914" s="590"/>
      <c r="R914" s="590"/>
      <c r="S914" s="590"/>
      <c r="T914" s="716"/>
      <c r="U914" s="717"/>
    </row>
    <row r="915" spans="1:21" ht="15.75" customHeight="1">
      <c r="A915" s="590"/>
      <c r="B915" s="590"/>
      <c r="C915" s="591"/>
      <c r="D915" s="590"/>
      <c r="E915" s="592"/>
      <c r="F915" s="714"/>
      <c r="G915" s="719"/>
      <c r="H915" s="716"/>
      <c r="I915" s="717"/>
      <c r="J915" s="713"/>
      <c r="K915" s="713"/>
      <c r="L915" s="590"/>
      <c r="M915" s="590"/>
      <c r="N915" s="716"/>
      <c r="O915" s="718"/>
      <c r="P915" s="590"/>
      <c r="Q915" s="590"/>
      <c r="R915" s="590"/>
      <c r="S915" s="590"/>
      <c r="T915" s="716"/>
      <c r="U915" s="717"/>
    </row>
    <row r="916" spans="1:21" ht="15.75" customHeight="1">
      <c r="A916" s="590"/>
      <c r="B916" s="590"/>
      <c r="C916" s="591"/>
      <c r="D916" s="590"/>
      <c r="E916" s="592"/>
      <c r="F916" s="714"/>
      <c r="G916" s="719"/>
      <c r="H916" s="716"/>
      <c r="I916" s="717"/>
      <c r="J916" s="713"/>
      <c r="K916" s="713"/>
      <c r="L916" s="590"/>
      <c r="M916" s="590"/>
      <c r="N916" s="716"/>
      <c r="O916" s="718"/>
      <c r="P916" s="590"/>
      <c r="Q916" s="590"/>
      <c r="R916" s="590"/>
      <c r="S916" s="590"/>
      <c r="T916" s="716"/>
      <c r="U916" s="717"/>
    </row>
    <row r="917" spans="1:21" ht="15.75" customHeight="1">
      <c r="A917" s="590"/>
      <c r="B917" s="590"/>
      <c r="C917" s="591"/>
      <c r="D917" s="590"/>
      <c r="E917" s="592"/>
      <c r="F917" s="714"/>
      <c r="G917" s="719"/>
      <c r="H917" s="716"/>
      <c r="I917" s="717"/>
      <c r="J917" s="713"/>
      <c r="K917" s="713"/>
      <c r="L917" s="590"/>
      <c r="M917" s="590"/>
      <c r="N917" s="716"/>
      <c r="O917" s="718"/>
      <c r="P917" s="590"/>
      <c r="Q917" s="590"/>
      <c r="R917" s="590"/>
      <c r="S917" s="590"/>
      <c r="T917" s="716"/>
      <c r="U917" s="717"/>
    </row>
    <row r="918" spans="1:21" ht="15.75" customHeight="1">
      <c r="A918" s="590"/>
      <c r="B918" s="590"/>
      <c r="C918" s="591"/>
      <c r="D918" s="590"/>
      <c r="E918" s="592"/>
      <c r="F918" s="714"/>
      <c r="G918" s="719"/>
      <c r="H918" s="716"/>
      <c r="I918" s="717"/>
      <c r="J918" s="713"/>
      <c r="K918" s="713"/>
      <c r="L918" s="590"/>
      <c r="M918" s="590"/>
      <c r="N918" s="716"/>
      <c r="O918" s="718"/>
      <c r="P918" s="590"/>
      <c r="Q918" s="590"/>
      <c r="R918" s="590"/>
      <c r="S918" s="590"/>
      <c r="T918" s="716"/>
      <c r="U918" s="717"/>
    </row>
    <row r="919" spans="1:21" ht="15.75" customHeight="1">
      <c r="A919" s="590"/>
      <c r="B919" s="590"/>
      <c r="C919" s="591"/>
      <c r="D919" s="590"/>
      <c r="E919" s="592"/>
      <c r="F919" s="714"/>
      <c r="G919" s="719"/>
      <c r="H919" s="716"/>
      <c r="I919" s="717"/>
      <c r="J919" s="713"/>
      <c r="K919" s="713"/>
      <c r="L919" s="590"/>
      <c r="M919" s="590"/>
      <c r="N919" s="716"/>
      <c r="O919" s="718"/>
      <c r="P919" s="590"/>
      <c r="Q919" s="590"/>
      <c r="R919" s="590"/>
      <c r="S919" s="590"/>
      <c r="T919" s="716"/>
      <c r="U919" s="717"/>
    </row>
    <row r="920" spans="1:21" ht="15.75" customHeight="1">
      <c r="A920" s="590"/>
      <c r="B920" s="590"/>
      <c r="C920" s="591"/>
      <c r="D920" s="590"/>
      <c r="E920" s="592"/>
      <c r="F920" s="714"/>
      <c r="G920" s="719"/>
      <c r="H920" s="716"/>
      <c r="I920" s="717"/>
      <c r="J920" s="713"/>
      <c r="K920" s="713"/>
      <c r="L920" s="590"/>
      <c r="M920" s="590"/>
      <c r="N920" s="716"/>
      <c r="O920" s="718"/>
      <c r="P920" s="590"/>
      <c r="Q920" s="590"/>
      <c r="R920" s="590"/>
      <c r="S920" s="590"/>
      <c r="T920" s="716"/>
      <c r="U920" s="717"/>
    </row>
    <row r="921" spans="1:21" ht="15.75" customHeight="1">
      <c r="A921" s="590"/>
      <c r="B921" s="590"/>
      <c r="C921" s="591"/>
      <c r="D921" s="590"/>
      <c r="E921" s="592"/>
      <c r="F921" s="714"/>
      <c r="G921" s="719"/>
      <c r="H921" s="716"/>
      <c r="I921" s="717"/>
      <c r="J921" s="713"/>
      <c r="K921" s="713"/>
      <c r="L921" s="590"/>
      <c r="M921" s="590"/>
      <c r="N921" s="716"/>
      <c r="O921" s="718"/>
      <c r="P921" s="590"/>
      <c r="Q921" s="590"/>
      <c r="R921" s="590"/>
      <c r="S921" s="590"/>
      <c r="T921" s="716"/>
      <c r="U921" s="717"/>
    </row>
    <row r="922" spans="1:21" ht="15.75" customHeight="1">
      <c r="A922" s="590"/>
      <c r="B922" s="590"/>
      <c r="C922" s="591"/>
      <c r="D922" s="590"/>
      <c r="E922" s="592"/>
      <c r="F922" s="714"/>
      <c r="G922" s="719"/>
      <c r="H922" s="716"/>
      <c r="I922" s="717"/>
      <c r="J922" s="713"/>
      <c r="K922" s="713"/>
      <c r="L922" s="590"/>
      <c r="M922" s="590"/>
      <c r="N922" s="716"/>
      <c r="O922" s="718"/>
      <c r="P922" s="590"/>
      <c r="Q922" s="590"/>
      <c r="R922" s="590"/>
      <c r="S922" s="590"/>
      <c r="T922" s="716"/>
      <c r="U922" s="717"/>
    </row>
    <row r="923" spans="1:21" ht="15.75" customHeight="1">
      <c r="A923" s="590"/>
      <c r="B923" s="590"/>
      <c r="C923" s="591"/>
      <c r="D923" s="590"/>
      <c r="E923" s="592"/>
      <c r="F923" s="714"/>
      <c r="G923" s="719"/>
      <c r="H923" s="716"/>
      <c r="I923" s="717"/>
      <c r="J923" s="713"/>
      <c r="K923" s="713"/>
      <c r="L923" s="590"/>
      <c r="M923" s="590"/>
      <c r="N923" s="716"/>
      <c r="O923" s="718"/>
      <c r="P923" s="590"/>
      <c r="Q923" s="590"/>
      <c r="R923" s="590"/>
      <c r="S923" s="590"/>
      <c r="T923" s="716"/>
      <c r="U923" s="717"/>
    </row>
    <row r="924" spans="1:21" ht="15.75" customHeight="1">
      <c r="A924" s="590"/>
      <c r="B924" s="590"/>
      <c r="C924" s="591"/>
      <c r="D924" s="590"/>
      <c r="E924" s="592"/>
      <c r="F924" s="714"/>
      <c r="G924" s="719"/>
      <c r="H924" s="716"/>
      <c r="I924" s="717"/>
      <c r="J924" s="713"/>
      <c r="K924" s="713"/>
      <c r="L924" s="590"/>
      <c r="M924" s="590"/>
      <c r="N924" s="716"/>
      <c r="O924" s="718"/>
      <c r="P924" s="590"/>
      <c r="Q924" s="590"/>
      <c r="R924" s="590"/>
      <c r="S924" s="590"/>
      <c r="T924" s="716"/>
      <c r="U924" s="717"/>
    </row>
    <row r="925" spans="1:21" ht="15.75" customHeight="1">
      <c r="A925" s="590"/>
      <c r="B925" s="590"/>
      <c r="C925" s="591"/>
      <c r="D925" s="590"/>
      <c r="E925" s="592"/>
      <c r="F925" s="714"/>
      <c r="G925" s="719"/>
      <c r="H925" s="716"/>
      <c r="I925" s="717"/>
      <c r="J925" s="713"/>
      <c r="K925" s="713"/>
      <c r="L925" s="590"/>
      <c r="M925" s="590"/>
      <c r="N925" s="716"/>
      <c r="O925" s="718"/>
      <c r="P925" s="590"/>
      <c r="Q925" s="590"/>
      <c r="R925" s="590"/>
      <c r="S925" s="590"/>
      <c r="T925" s="716"/>
      <c r="U925" s="717"/>
    </row>
    <row r="926" spans="1:21" ht="15.75" customHeight="1">
      <c r="A926" s="590"/>
      <c r="B926" s="590"/>
      <c r="C926" s="591"/>
      <c r="D926" s="590"/>
      <c r="E926" s="592"/>
      <c r="F926" s="714"/>
      <c r="G926" s="719"/>
      <c r="H926" s="716"/>
      <c r="I926" s="717"/>
      <c r="J926" s="713"/>
      <c r="K926" s="713"/>
      <c r="L926" s="590"/>
      <c r="M926" s="590"/>
      <c r="N926" s="716"/>
      <c r="O926" s="718"/>
      <c r="P926" s="590"/>
      <c r="Q926" s="590"/>
      <c r="R926" s="590"/>
      <c r="S926" s="590"/>
      <c r="T926" s="716"/>
      <c r="U926" s="717"/>
    </row>
    <row r="927" spans="1:21" ht="15.75" customHeight="1">
      <c r="A927" s="590"/>
      <c r="B927" s="590"/>
      <c r="C927" s="591"/>
      <c r="D927" s="590"/>
      <c r="E927" s="592"/>
      <c r="F927" s="714"/>
      <c r="G927" s="719"/>
      <c r="H927" s="716"/>
      <c r="I927" s="717"/>
      <c r="J927" s="713"/>
      <c r="K927" s="713"/>
      <c r="L927" s="590"/>
      <c r="M927" s="590"/>
      <c r="N927" s="716"/>
      <c r="O927" s="718"/>
      <c r="P927" s="590"/>
      <c r="Q927" s="590"/>
      <c r="R927" s="590"/>
      <c r="S927" s="590"/>
      <c r="T927" s="716"/>
      <c r="U927" s="717"/>
    </row>
    <row r="928" spans="1:21" ht="15.75" customHeight="1">
      <c r="A928" s="590"/>
      <c r="B928" s="590"/>
      <c r="C928" s="591"/>
      <c r="D928" s="590"/>
      <c r="E928" s="592"/>
      <c r="F928" s="714"/>
      <c r="G928" s="719"/>
      <c r="H928" s="716"/>
      <c r="I928" s="717"/>
      <c r="J928" s="713"/>
      <c r="K928" s="713"/>
      <c r="L928" s="590"/>
      <c r="M928" s="590"/>
      <c r="N928" s="716"/>
      <c r="O928" s="718"/>
      <c r="P928" s="590"/>
      <c r="Q928" s="590"/>
      <c r="R928" s="590"/>
      <c r="S928" s="590"/>
      <c r="T928" s="716"/>
      <c r="U928" s="717"/>
    </row>
    <row r="929" spans="1:21" ht="15.75" customHeight="1">
      <c r="A929" s="590"/>
      <c r="B929" s="590"/>
      <c r="C929" s="591"/>
      <c r="D929" s="590"/>
      <c r="E929" s="592"/>
      <c r="F929" s="714"/>
      <c r="G929" s="719"/>
      <c r="H929" s="716"/>
      <c r="I929" s="717"/>
      <c r="J929" s="713"/>
      <c r="K929" s="713"/>
      <c r="L929" s="590"/>
      <c r="M929" s="590"/>
      <c r="N929" s="716"/>
      <c r="O929" s="718"/>
      <c r="P929" s="590"/>
      <c r="Q929" s="590"/>
      <c r="R929" s="590"/>
      <c r="S929" s="590"/>
      <c r="T929" s="716"/>
      <c r="U929" s="717"/>
    </row>
    <row r="930" spans="1:21" ht="15.75" customHeight="1">
      <c r="A930" s="590"/>
      <c r="B930" s="590"/>
      <c r="C930" s="591"/>
      <c r="D930" s="590"/>
      <c r="E930" s="592"/>
      <c r="F930" s="714"/>
      <c r="G930" s="719"/>
      <c r="H930" s="716"/>
      <c r="I930" s="717"/>
      <c r="J930" s="713"/>
      <c r="K930" s="713"/>
      <c r="L930" s="590"/>
      <c r="M930" s="590"/>
      <c r="N930" s="716"/>
      <c r="O930" s="718"/>
      <c r="P930" s="590"/>
      <c r="Q930" s="590"/>
      <c r="R930" s="590"/>
      <c r="S930" s="590"/>
      <c r="T930" s="716"/>
      <c r="U930" s="717"/>
    </row>
    <row r="931" spans="1:21" ht="15.75" customHeight="1">
      <c r="A931" s="590"/>
      <c r="B931" s="590"/>
      <c r="C931" s="591"/>
      <c r="D931" s="590"/>
      <c r="E931" s="592"/>
      <c r="F931" s="714"/>
      <c r="G931" s="719"/>
      <c r="H931" s="716"/>
      <c r="I931" s="717"/>
      <c r="J931" s="713"/>
      <c r="K931" s="713"/>
      <c r="L931" s="590"/>
      <c r="M931" s="590"/>
      <c r="N931" s="716"/>
      <c r="O931" s="718"/>
      <c r="P931" s="590"/>
      <c r="Q931" s="590"/>
      <c r="R931" s="590"/>
      <c r="S931" s="590"/>
      <c r="T931" s="716"/>
      <c r="U931" s="717"/>
    </row>
    <row r="932" spans="1:21" ht="15.75" customHeight="1">
      <c r="A932" s="590"/>
      <c r="B932" s="590"/>
      <c r="C932" s="591"/>
      <c r="D932" s="590"/>
      <c r="E932" s="592"/>
      <c r="F932" s="714"/>
      <c r="G932" s="719"/>
      <c r="H932" s="716"/>
      <c r="I932" s="717"/>
      <c r="J932" s="713"/>
      <c r="K932" s="713"/>
      <c r="L932" s="590"/>
      <c r="M932" s="590"/>
      <c r="N932" s="716"/>
      <c r="O932" s="718"/>
      <c r="P932" s="590"/>
      <c r="Q932" s="590"/>
      <c r="R932" s="590"/>
      <c r="S932" s="590"/>
      <c r="T932" s="716"/>
      <c r="U932" s="717"/>
    </row>
    <row r="933" spans="1:21" ht="15.75" customHeight="1">
      <c r="A933" s="590"/>
      <c r="B933" s="590"/>
      <c r="C933" s="591"/>
      <c r="D933" s="590"/>
      <c r="E933" s="592"/>
      <c r="F933" s="714"/>
      <c r="G933" s="719"/>
      <c r="H933" s="716"/>
      <c r="I933" s="717"/>
      <c r="J933" s="713"/>
      <c r="K933" s="713"/>
      <c r="L933" s="590"/>
      <c r="M933" s="590"/>
      <c r="N933" s="716"/>
      <c r="O933" s="718"/>
      <c r="P933" s="590"/>
      <c r="Q933" s="590"/>
      <c r="R933" s="590"/>
      <c r="S933" s="590"/>
      <c r="T933" s="716"/>
      <c r="U933" s="717"/>
    </row>
    <row r="934" spans="1:21" ht="15.75" customHeight="1">
      <c r="A934" s="590"/>
      <c r="B934" s="590"/>
      <c r="C934" s="591"/>
      <c r="D934" s="590"/>
      <c r="E934" s="592"/>
      <c r="F934" s="714"/>
      <c r="G934" s="719"/>
      <c r="H934" s="716"/>
      <c r="I934" s="717"/>
      <c r="J934" s="713"/>
      <c r="K934" s="713"/>
      <c r="L934" s="590"/>
      <c r="M934" s="590"/>
      <c r="N934" s="716"/>
      <c r="O934" s="718"/>
      <c r="P934" s="590"/>
      <c r="Q934" s="590"/>
      <c r="R934" s="590"/>
      <c r="S934" s="590"/>
      <c r="T934" s="716"/>
      <c r="U934" s="717"/>
    </row>
    <row r="935" spans="1:21" ht="15.75" customHeight="1">
      <c r="A935" s="590"/>
      <c r="B935" s="590"/>
      <c r="C935" s="591"/>
      <c r="D935" s="590"/>
      <c r="E935" s="592"/>
      <c r="F935" s="714"/>
      <c r="G935" s="719"/>
      <c r="H935" s="716"/>
      <c r="I935" s="717"/>
      <c r="J935" s="713"/>
      <c r="K935" s="713"/>
      <c r="L935" s="590"/>
      <c r="M935" s="590"/>
      <c r="N935" s="716"/>
      <c r="O935" s="718"/>
      <c r="P935" s="590"/>
      <c r="Q935" s="590"/>
      <c r="R935" s="590"/>
      <c r="S935" s="590"/>
      <c r="T935" s="716"/>
      <c r="U935" s="717"/>
    </row>
    <row r="936" spans="1:21" ht="15.75" customHeight="1">
      <c r="A936" s="590"/>
      <c r="B936" s="590"/>
      <c r="C936" s="591"/>
      <c r="D936" s="590"/>
      <c r="E936" s="592"/>
      <c r="F936" s="714"/>
      <c r="G936" s="719"/>
      <c r="H936" s="716"/>
      <c r="I936" s="717"/>
      <c r="J936" s="713"/>
      <c r="K936" s="713"/>
      <c r="L936" s="590"/>
      <c r="M936" s="590"/>
      <c r="N936" s="716"/>
      <c r="O936" s="718"/>
      <c r="P936" s="590"/>
      <c r="Q936" s="590"/>
      <c r="R936" s="590"/>
      <c r="S936" s="590"/>
      <c r="T936" s="716"/>
      <c r="U936" s="717"/>
    </row>
    <row r="937" spans="1:21" ht="15.75" customHeight="1">
      <c r="A937" s="590"/>
      <c r="B937" s="590"/>
      <c r="C937" s="591"/>
      <c r="D937" s="590"/>
      <c r="E937" s="592"/>
      <c r="F937" s="714"/>
      <c r="G937" s="719"/>
      <c r="H937" s="716"/>
      <c r="I937" s="717"/>
      <c r="J937" s="713"/>
      <c r="K937" s="713"/>
      <c r="L937" s="590"/>
      <c r="M937" s="590"/>
      <c r="N937" s="716"/>
      <c r="O937" s="718"/>
      <c r="P937" s="590"/>
      <c r="Q937" s="590"/>
      <c r="R937" s="590"/>
      <c r="S937" s="590"/>
      <c r="T937" s="716"/>
      <c r="U937" s="717"/>
    </row>
    <row r="938" spans="1:21" ht="15.75" customHeight="1">
      <c r="A938" s="590"/>
      <c r="B938" s="590"/>
      <c r="C938" s="591"/>
      <c r="D938" s="590"/>
      <c r="E938" s="592"/>
      <c r="F938" s="714"/>
      <c r="G938" s="719"/>
      <c r="H938" s="716"/>
      <c r="I938" s="717"/>
      <c r="J938" s="713"/>
      <c r="K938" s="713"/>
      <c r="L938" s="590"/>
      <c r="M938" s="590"/>
      <c r="N938" s="716"/>
      <c r="O938" s="718"/>
      <c r="P938" s="590"/>
      <c r="Q938" s="590"/>
      <c r="R938" s="590"/>
      <c r="S938" s="590"/>
      <c r="T938" s="716"/>
      <c r="U938" s="717"/>
    </row>
    <row r="939" spans="1:21" ht="15.75" customHeight="1">
      <c r="A939" s="590"/>
      <c r="B939" s="590"/>
      <c r="C939" s="591"/>
      <c r="D939" s="590"/>
      <c r="E939" s="592"/>
      <c r="F939" s="714"/>
      <c r="G939" s="719"/>
      <c r="H939" s="716"/>
      <c r="I939" s="717"/>
      <c r="J939" s="713"/>
      <c r="K939" s="713"/>
      <c r="L939" s="590"/>
      <c r="M939" s="590"/>
      <c r="N939" s="716"/>
      <c r="O939" s="718"/>
      <c r="P939" s="590"/>
      <c r="Q939" s="590"/>
      <c r="R939" s="590"/>
      <c r="S939" s="590"/>
      <c r="T939" s="716"/>
      <c r="U939" s="717"/>
    </row>
    <row r="940" spans="1:21" ht="15.75" customHeight="1">
      <c r="A940" s="590"/>
      <c r="B940" s="590"/>
      <c r="C940" s="591"/>
      <c r="D940" s="590"/>
      <c r="E940" s="592"/>
      <c r="F940" s="714"/>
      <c r="G940" s="719"/>
      <c r="H940" s="716"/>
      <c r="I940" s="717"/>
      <c r="J940" s="713"/>
      <c r="K940" s="713"/>
      <c r="L940" s="590"/>
      <c r="M940" s="590"/>
      <c r="N940" s="716"/>
      <c r="O940" s="718"/>
      <c r="P940" s="590"/>
      <c r="Q940" s="590"/>
      <c r="R940" s="590"/>
      <c r="S940" s="590"/>
      <c r="T940" s="716"/>
      <c r="U940" s="717"/>
    </row>
    <row r="941" spans="1:21" ht="15.75" customHeight="1">
      <c r="A941" s="590"/>
      <c r="B941" s="590"/>
      <c r="C941" s="591"/>
      <c r="D941" s="590"/>
      <c r="E941" s="592"/>
      <c r="F941" s="714"/>
      <c r="G941" s="719"/>
      <c r="H941" s="716"/>
      <c r="I941" s="717"/>
      <c r="J941" s="713"/>
      <c r="K941" s="713"/>
      <c r="L941" s="590"/>
      <c r="M941" s="590"/>
      <c r="N941" s="716"/>
      <c r="O941" s="718"/>
      <c r="P941" s="590"/>
      <c r="Q941" s="590"/>
      <c r="R941" s="590"/>
      <c r="S941" s="590"/>
      <c r="T941" s="716"/>
      <c r="U941" s="717"/>
    </row>
    <row r="942" spans="1:21" ht="15.75" customHeight="1">
      <c r="A942" s="590"/>
      <c r="B942" s="590"/>
      <c r="C942" s="591"/>
      <c r="D942" s="590"/>
      <c r="E942" s="592"/>
      <c r="F942" s="714"/>
      <c r="G942" s="719"/>
      <c r="H942" s="716"/>
      <c r="I942" s="717"/>
      <c r="J942" s="713"/>
      <c r="K942" s="713"/>
      <c r="L942" s="590"/>
      <c r="M942" s="590"/>
      <c r="N942" s="716"/>
      <c r="O942" s="718"/>
      <c r="P942" s="590"/>
      <c r="Q942" s="590"/>
      <c r="R942" s="590"/>
      <c r="S942" s="590"/>
      <c r="T942" s="716"/>
      <c r="U942" s="717"/>
    </row>
    <row r="943" spans="1:21" ht="15.75" customHeight="1">
      <c r="A943" s="590"/>
      <c r="B943" s="590"/>
      <c r="C943" s="591"/>
      <c r="D943" s="590"/>
      <c r="E943" s="592"/>
      <c r="F943" s="714"/>
      <c r="G943" s="719"/>
      <c r="H943" s="716"/>
      <c r="I943" s="717"/>
      <c r="J943" s="713"/>
      <c r="K943" s="713"/>
      <c r="L943" s="590"/>
      <c r="M943" s="590"/>
      <c r="N943" s="716"/>
      <c r="O943" s="718"/>
      <c r="P943" s="590"/>
      <c r="Q943" s="590"/>
      <c r="R943" s="590"/>
      <c r="S943" s="590"/>
      <c r="T943" s="716"/>
      <c r="U943" s="717"/>
    </row>
    <row r="944" spans="1:21" ht="15.75" customHeight="1">
      <c r="A944" s="590"/>
      <c r="B944" s="590"/>
      <c r="C944" s="591"/>
      <c r="D944" s="590"/>
      <c r="E944" s="592"/>
      <c r="F944" s="714"/>
      <c r="G944" s="719"/>
      <c r="H944" s="716"/>
      <c r="I944" s="717"/>
      <c r="J944" s="713"/>
      <c r="K944" s="713"/>
      <c r="L944" s="590"/>
      <c r="M944" s="590"/>
      <c r="N944" s="716"/>
      <c r="O944" s="718"/>
      <c r="P944" s="590"/>
      <c r="Q944" s="590"/>
      <c r="R944" s="590"/>
      <c r="S944" s="590"/>
      <c r="T944" s="716"/>
      <c r="U944" s="717"/>
    </row>
    <row r="945" spans="1:21" ht="15.75" customHeight="1">
      <c r="A945" s="590"/>
      <c r="B945" s="590"/>
      <c r="C945" s="591"/>
      <c r="D945" s="590"/>
      <c r="E945" s="592"/>
      <c r="F945" s="714"/>
      <c r="G945" s="719"/>
      <c r="H945" s="716"/>
      <c r="I945" s="717"/>
      <c r="J945" s="713"/>
      <c r="K945" s="713"/>
      <c r="L945" s="590"/>
      <c r="M945" s="590"/>
      <c r="N945" s="716"/>
      <c r="O945" s="718"/>
      <c r="P945" s="590"/>
      <c r="Q945" s="590"/>
      <c r="R945" s="590"/>
      <c r="S945" s="590"/>
      <c r="T945" s="716"/>
      <c r="U945" s="717"/>
    </row>
    <row r="946" spans="1:21" ht="15.75" customHeight="1">
      <c r="A946" s="590"/>
      <c r="B946" s="590"/>
      <c r="C946" s="591"/>
      <c r="D946" s="590"/>
      <c r="E946" s="592"/>
      <c r="F946" s="714"/>
      <c r="G946" s="719"/>
      <c r="H946" s="716"/>
      <c r="I946" s="717"/>
      <c r="J946" s="713"/>
      <c r="K946" s="713"/>
      <c r="L946" s="590"/>
      <c r="M946" s="590"/>
      <c r="N946" s="716"/>
      <c r="O946" s="718"/>
      <c r="P946" s="590"/>
      <c r="Q946" s="590"/>
      <c r="R946" s="590"/>
      <c r="S946" s="590"/>
      <c r="T946" s="716"/>
      <c r="U946" s="717"/>
    </row>
    <row r="947" spans="1:21" ht="15.75" customHeight="1">
      <c r="A947" s="590"/>
      <c r="B947" s="590"/>
      <c r="C947" s="591"/>
      <c r="D947" s="590"/>
      <c r="E947" s="592"/>
      <c r="F947" s="714"/>
      <c r="G947" s="719"/>
      <c r="H947" s="716"/>
      <c r="I947" s="717"/>
      <c r="J947" s="713"/>
      <c r="K947" s="713"/>
      <c r="L947" s="590"/>
      <c r="M947" s="590"/>
      <c r="N947" s="716"/>
      <c r="O947" s="718"/>
      <c r="P947" s="590"/>
      <c r="Q947" s="590"/>
      <c r="R947" s="590"/>
      <c r="S947" s="590"/>
      <c r="T947" s="716"/>
      <c r="U947" s="717"/>
    </row>
    <row r="948" spans="1:21" ht="15.75" customHeight="1">
      <c r="A948" s="590"/>
      <c r="B948" s="590"/>
      <c r="C948" s="591"/>
      <c r="D948" s="590"/>
      <c r="E948" s="592"/>
      <c r="F948" s="714"/>
      <c r="G948" s="719"/>
      <c r="H948" s="716"/>
      <c r="I948" s="717"/>
      <c r="J948" s="713"/>
      <c r="K948" s="713"/>
      <c r="L948" s="590"/>
      <c r="M948" s="590"/>
      <c r="N948" s="716"/>
      <c r="O948" s="718"/>
      <c r="P948" s="590"/>
      <c r="Q948" s="590"/>
      <c r="R948" s="590"/>
      <c r="S948" s="590"/>
      <c r="T948" s="716"/>
      <c r="U948" s="717"/>
    </row>
    <row r="949" spans="1:21" ht="15.75" customHeight="1">
      <c r="A949" s="590"/>
      <c r="B949" s="590"/>
      <c r="C949" s="591"/>
      <c r="D949" s="590"/>
      <c r="E949" s="592"/>
      <c r="F949" s="714"/>
      <c r="G949" s="719"/>
      <c r="H949" s="716"/>
      <c r="I949" s="717"/>
      <c r="J949" s="713"/>
      <c r="K949" s="713"/>
      <c r="L949" s="590"/>
      <c r="M949" s="590"/>
      <c r="N949" s="716"/>
      <c r="O949" s="718"/>
      <c r="P949" s="590"/>
      <c r="Q949" s="590"/>
      <c r="R949" s="590"/>
      <c r="S949" s="590"/>
      <c r="T949" s="716"/>
      <c r="U949" s="717"/>
    </row>
    <row r="950" spans="1:21" ht="15.75" customHeight="1">
      <c r="A950" s="590"/>
      <c r="B950" s="590"/>
      <c r="C950" s="591"/>
      <c r="D950" s="590"/>
      <c r="E950" s="592"/>
      <c r="F950" s="714"/>
      <c r="G950" s="719"/>
      <c r="H950" s="716"/>
      <c r="I950" s="717"/>
      <c r="J950" s="713"/>
      <c r="K950" s="713"/>
      <c r="L950" s="590"/>
      <c r="M950" s="590"/>
      <c r="N950" s="716"/>
      <c r="O950" s="718"/>
      <c r="P950" s="590"/>
      <c r="Q950" s="590"/>
      <c r="R950" s="590"/>
      <c r="S950" s="590"/>
      <c r="T950" s="716"/>
      <c r="U950" s="717"/>
    </row>
    <row r="951" spans="1:21" ht="15.75" customHeight="1">
      <c r="A951" s="590"/>
      <c r="B951" s="590"/>
      <c r="C951" s="591"/>
      <c r="D951" s="590"/>
      <c r="E951" s="592"/>
      <c r="F951" s="714"/>
      <c r="G951" s="719"/>
      <c r="H951" s="716"/>
      <c r="I951" s="717"/>
      <c r="J951" s="713"/>
      <c r="K951" s="713"/>
      <c r="L951" s="590"/>
      <c r="M951" s="590"/>
      <c r="N951" s="716"/>
      <c r="O951" s="718"/>
      <c r="P951" s="590"/>
      <c r="Q951" s="590"/>
      <c r="R951" s="590"/>
      <c r="S951" s="590"/>
      <c r="T951" s="716"/>
      <c r="U951" s="717"/>
    </row>
    <row r="952" spans="1:21" ht="15.75" customHeight="1">
      <c r="A952" s="590"/>
      <c r="B952" s="590"/>
      <c r="C952" s="591"/>
      <c r="D952" s="590"/>
      <c r="E952" s="592"/>
      <c r="F952" s="714"/>
      <c r="G952" s="719"/>
      <c r="H952" s="716"/>
      <c r="I952" s="717"/>
      <c r="J952" s="713"/>
      <c r="K952" s="713"/>
      <c r="L952" s="590"/>
      <c r="M952" s="590"/>
      <c r="N952" s="716"/>
      <c r="O952" s="718"/>
      <c r="P952" s="590"/>
      <c r="Q952" s="590"/>
      <c r="R952" s="590"/>
      <c r="S952" s="590"/>
      <c r="T952" s="716"/>
      <c r="U952" s="717"/>
    </row>
    <row r="953" spans="1:21" ht="15.75" customHeight="1">
      <c r="A953" s="590"/>
      <c r="B953" s="590"/>
      <c r="C953" s="591"/>
      <c r="D953" s="590"/>
      <c r="E953" s="592"/>
      <c r="F953" s="714"/>
      <c r="G953" s="719"/>
      <c r="H953" s="716"/>
      <c r="I953" s="717"/>
      <c r="J953" s="713"/>
      <c r="K953" s="713"/>
      <c r="L953" s="590"/>
      <c r="M953" s="590"/>
      <c r="N953" s="716"/>
      <c r="O953" s="718"/>
      <c r="P953" s="590"/>
      <c r="Q953" s="590"/>
      <c r="R953" s="590"/>
      <c r="S953" s="590"/>
      <c r="T953" s="716"/>
      <c r="U953" s="717"/>
    </row>
    <row r="954" spans="1:21" ht="15.75" customHeight="1">
      <c r="A954" s="590"/>
      <c r="B954" s="590"/>
      <c r="C954" s="591"/>
      <c r="D954" s="590"/>
      <c r="E954" s="592"/>
      <c r="F954" s="714"/>
      <c r="G954" s="719"/>
      <c r="H954" s="716"/>
      <c r="I954" s="717"/>
      <c r="J954" s="713"/>
      <c r="K954" s="713"/>
      <c r="L954" s="590"/>
      <c r="M954" s="590"/>
      <c r="N954" s="716"/>
      <c r="O954" s="718"/>
      <c r="P954" s="590"/>
      <c r="Q954" s="590"/>
      <c r="R954" s="590"/>
      <c r="S954" s="590"/>
      <c r="T954" s="716"/>
      <c r="U954" s="717"/>
    </row>
    <row r="955" spans="1:21" ht="15.75" customHeight="1">
      <c r="A955" s="590"/>
      <c r="B955" s="590"/>
      <c r="C955" s="591"/>
      <c r="D955" s="590"/>
      <c r="E955" s="592"/>
      <c r="F955" s="714"/>
      <c r="G955" s="719"/>
      <c r="H955" s="716"/>
      <c r="I955" s="717"/>
      <c r="J955" s="713"/>
      <c r="K955" s="713"/>
      <c r="L955" s="590"/>
      <c r="M955" s="590"/>
      <c r="N955" s="716"/>
      <c r="O955" s="718"/>
      <c r="P955" s="590"/>
      <c r="Q955" s="590"/>
      <c r="R955" s="590"/>
      <c r="S955" s="590"/>
      <c r="T955" s="716"/>
      <c r="U955" s="717"/>
    </row>
    <row r="956" spans="1:21" ht="15.75" customHeight="1">
      <c r="A956" s="590"/>
      <c r="B956" s="590"/>
      <c r="C956" s="591"/>
      <c r="D956" s="590"/>
      <c r="E956" s="592"/>
      <c r="F956" s="714"/>
      <c r="G956" s="719"/>
      <c r="H956" s="716"/>
      <c r="I956" s="717"/>
      <c r="J956" s="713"/>
      <c r="K956" s="713"/>
      <c r="L956" s="590"/>
      <c r="M956" s="590"/>
      <c r="N956" s="716"/>
      <c r="O956" s="718"/>
      <c r="P956" s="590"/>
      <c r="Q956" s="590"/>
      <c r="R956" s="590"/>
      <c r="S956" s="590"/>
      <c r="T956" s="716"/>
      <c r="U956" s="717"/>
    </row>
    <row r="957" spans="1:21" ht="15.75" customHeight="1">
      <c r="A957" s="590"/>
      <c r="B957" s="590"/>
      <c r="C957" s="591"/>
      <c r="D957" s="590"/>
      <c r="E957" s="592"/>
      <c r="F957" s="714"/>
      <c r="G957" s="719"/>
      <c r="H957" s="716"/>
      <c r="I957" s="717"/>
      <c r="J957" s="713"/>
      <c r="K957" s="713"/>
      <c r="L957" s="590"/>
      <c r="M957" s="590"/>
      <c r="N957" s="716"/>
      <c r="O957" s="718"/>
      <c r="P957" s="590"/>
      <c r="Q957" s="590"/>
      <c r="R957" s="590"/>
      <c r="S957" s="590"/>
      <c r="T957" s="716"/>
      <c r="U957" s="717"/>
    </row>
    <row r="958" spans="1:21" ht="15.75" customHeight="1">
      <c r="A958" s="590"/>
      <c r="B958" s="590"/>
      <c r="C958" s="591"/>
      <c r="D958" s="590"/>
      <c r="E958" s="592"/>
      <c r="F958" s="714"/>
      <c r="G958" s="719"/>
      <c r="H958" s="716"/>
      <c r="I958" s="717"/>
      <c r="J958" s="713"/>
      <c r="K958" s="713"/>
      <c r="L958" s="590"/>
      <c r="M958" s="590"/>
      <c r="N958" s="716"/>
      <c r="O958" s="718"/>
      <c r="P958" s="590"/>
      <c r="Q958" s="590"/>
      <c r="R958" s="590"/>
      <c r="S958" s="590"/>
      <c r="T958" s="716"/>
      <c r="U958" s="717"/>
    </row>
    <row r="959" spans="1:21" ht="15.75" customHeight="1">
      <c r="A959" s="590"/>
      <c r="B959" s="590"/>
      <c r="C959" s="591"/>
      <c r="D959" s="590"/>
      <c r="E959" s="592"/>
      <c r="F959" s="714"/>
      <c r="G959" s="719"/>
      <c r="H959" s="716"/>
      <c r="I959" s="717"/>
      <c r="J959" s="713"/>
      <c r="K959" s="713"/>
      <c r="L959" s="590"/>
      <c r="M959" s="590"/>
      <c r="N959" s="716"/>
      <c r="O959" s="718"/>
      <c r="P959" s="590"/>
      <c r="Q959" s="590"/>
      <c r="R959" s="590"/>
      <c r="S959" s="590"/>
      <c r="T959" s="716"/>
      <c r="U959" s="717"/>
    </row>
    <row r="960" spans="1:21" ht="15.75" customHeight="1">
      <c r="A960" s="590"/>
      <c r="B960" s="590"/>
      <c r="C960" s="591"/>
      <c r="D960" s="590"/>
      <c r="E960" s="592"/>
      <c r="F960" s="714"/>
      <c r="G960" s="719"/>
      <c r="H960" s="716"/>
      <c r="I960" s="717"/>
      <c r="J960" s="713"/>
      <c r="K960" s="713"/>
      <c r="L960" s="590"/>
      <c r="M960" s="590"/>
      <c r="N960" s="716"/>
      <c r="O960" s="718"/>
      <c r="P960" s="590"/>
      <c r="Q960" s="590"/>
      <c r="R960" s="590"/>
      <c r="S960" s="590"/>
      <c r="T960" s="716"/>
      <c r="U960" s="717"/>
    </row>
    <row r="961" spans="1:21" ht="15.75" customHeight="1">
      <c r="A961" s="590"/>
      <c r="B961" s="590"/>
      <c r="C961" s="591"/>
      <c r="D961" s="590"/>
      <c r="E961" s="592"/>
      <c r="F961" s="714"/>
      <c r="G961" s="719"/>
      <c r="H961" s="716"/>
      <c r="I961" s="717"/>
      <c r="J961" s="713"/>
      <c r="K961" s="713"/>
      <c r="L961" s="590"/>
      <c r="M961" s="590"/>
      <c r="N961" s="716"/>
      <c r="O961" s="718"/>
      <c r="P961" s="590"/>
      <c r="Q961" s="590"/>
      <c r="R961" s="590"/>
      <c r="S961" s="590"/>
      <c r="T961" s="716"/>
      <c r="U961" s="717"/>
    </row>
    <row r="962" spans="1:21" ht="15.75" customHeight="1">
      <c r="A962" s="590"/>
      <c r="B962" s="590"/>
      <c r="C962" s="591"/>
      <c r="D962" s="590"/>
      <c r="E962" s="592"/>
      <c r="F962" s="714"/>
      <c r="G962" s="719"/>
      <c r="H962" s="716"/>
      <c r="I962" s="717"/>
      <c r="J962" s="713"/>
      <c r="K962" s="713"/>
      <c r="L962" s="590"/>
      <c r="M962" s="590"/>
      <c r="N962" s="716"/>
      <c r="O962" s="718"/>
      <c r="P962" s="590"/>
      <c r="Q962" s="590"/>
      <c r="R962" s="590"/>
      <c r="S962" s="590"/>
      <c r="T962" s="716"/>
      <c r="U962" s="717"/>
    </row>
    <row r="963" spans="1:21" ht="15.75" customHeight="1">
      <c r="A963" s="590"/>
      <c r="B963" s="590"/>
      <c r="C963" s="591"/>
      <c r="D963" s="590"/>
      <c r="E963" s="592"/>
      <c r="F963" s="714"/>
      <c r="G963" s="719"/>
      <c r="H963" s="716"/>
      <c r="I963" s="717"/>
      <c r="J963" s="713"/>
      <c r="K963" s="713"/>
      <c r="L963" s="590"/>
      <c r="M963" s="590"/>
      <c r="N963" s="716"/>
      <c r="O963" s="718"/>
      <c r="P963" s="590"/>
      <c r="Q963" s="590"/>
      <c r="R963" s="590"/>
      <c r="S963" s="590"/>
      <c r="T963" s="716"/>
      <c r="U963" s="717"/>
    </row>
    <row r="964" spans="1:21" ht="15.75" customHeight="1">
      <c r="A964" s="590"/>
      <c r="B964" s="590"/>
      <c r="C964" s="591"/>
      <c r="D964" s="590"/>
      <c r="E964" s="592"/>
      <c r="F964" s="714"/>
      <c r="G964" s="719"/>
      <c r="H964" s="716"/>
      <c r="I964" s="717"/>
      <c r="J964" s="713"/>
      <c r="K964" s="713"/>
      <c r="L964" s="590"/>
      <c r="M964" s="590"/>
      <c r="N964" s="716"/>
      <c r="O964" s="718"/>
      <c r="P964" s="590"/>
      <c r="Q964" s="590"/>
      <c r="R964" s="590"/>
      <c r="S964" s="590"/>
      <c r="T964" s="716"/>
      <c r="U964" s="717"/>
    </row>
    <row r="965" spans="1:21" ht="15.75" customHeight="1">
      <c r="A965" s="590"/>
      <c r="B965" s="590"/>
      <c r="C965" s="591"/>
      <c r="D965" s="590"/>
      <c r="E965" s="592"/>
      <c r="F965" s="714"/>
      <c r="G965" s="719"/>
      <c r="H965" s="716"/>
      <c r="I965" s="717"/>
      <c r="J965" s="713"/>
      <c r="K965" s="713"/>
      <c r="L965" s="590"/>
      <c r="M965" s="590"/>
      <c r="N965" s="716"/>
      <c r="O965" s="718"/>
      <c r="P965" s="590"/>
      <c r="Q965" s="590"/>
      <c r="R965" s="590"/>
      <c r="S965" s="590"/>
      <c r="T965" s="716"/>
      <c r="U965" s="717"/>
    </row>
    <row r="966" spans="1:21" ht="15.75" customHeight="1">
      <c r="A966" s="590"/>
      <c r="B966" s="590"/>
      <c r="C966" s="591"/>
      <c r="D966" s="590"/>
      <c r="E966" s="592"/>
      <c r="F966" s="714"/>
      <c r="G966" s="719"/>
      <c r="H966" s="716"/>
      <c r="I966" s="717"/>
      <c r="J966" s="713"/>
      <c r="K966" s="713"/>
      <c r="L966" s="590"/>
      <c r="M966" s="590"/>
      <c r="N966" s="716"/>
      <c r="O966" s="718"/>
      <c r="P966" s="590"/>
      <c r="Q966" s="590"/>
      <c r="R966" s="590"/>
      <c r="S966" s="590"/>
      <c r="T966" s="716"/>
      <c r="U966" s="717"/>
    </row>
    <row r="967" spans="1:21" ht="15.75" customHeight="1">
      <c r="A967" s="590"/>
      <c r="B967" s="590"/>
      <c r="C967" s="591"/>
      <c r="D967" s="590"/>
      <c r="E967" s="592"/>
      <c r="F967" s="714"/>
      <c r="G967" s="719"/>
      <c r="H967" s="716"/>
      <c r="I967" s="717"/>
      <c r="J967" s="713"/>
      <c r="K967" s="713"/>
      <c r="L967" s="590"/>
      <c r="M967" s="590"/>
      <c r="N967" s="716"/>
      <c r="O967" s="718"/>
      <c r="P967" s="590"/>
      <c r="Q967" s="590"/>
      <c r="R967" s="590"/>
      <c r="S967" s="590"/>
      <c r="T967" s="716"/>
      <c r="U967" s="717"/>
    </row>
    <row r="968" spans="1:21" ht="15.75" customHeight="1">
      <c r="A968" s="590"/>
      <c r="B968" s="590"/>
      <c r="C968" s="591"/>
      <c r="D968" s="590"/>
      <c r="E968" s="592"/>
      <c r="F968" s="714"/>
      <c r="G968" s="719"/>
      <c r="H968" s="716"/>
      <c r="I968" s="717"/>
      <c r="J968" s="713"/>
      <c r="K968" s="713"/>
      <c r="L968" s="590"/>
      <c r="M968" s="590"/>
      <c r="N968" s="716"/>
      <c r="O968" s="718"/>
      <c r="P968" s="590"/>
      <c r="Q968" s="590"/>
      <c r="R968" s="590"/>
      <c r="S968" s="590"/>
      <c r="T968" s="716"/>
      <c r="U968" s="717"/>
    </row>
    <row r="969" spans="1:21" ht="15.75" customHeight="1">
      <c r="A969" s="590"/>
      <c r="B969" s="590"/>
      <c r="C969" s="591"/>
      <c r="D969" s="590"/>
      <c r="E969" s="592"/>
      <c r="F969" s="714"/>
      <c r="G969" s="719"/>
      <c r="H969" s="716"/>
      <c r="I969" s="717"/>
      <c r="J969" s="713"/>
      <c r="K969" s="713"/>
      <c r="L969" s="590"/>
      <c r="M969" s="590"/>
      <c r="N969" s="716"/>
      <c r="O969" s="718"/>
      <c r="P969" s="590"/>
      <c r="Q969" s="590"/>
      <c r="R969" s="590"/>
      <c r="S969" s="590"/>
      <c r="T969" s="716"/>
      <c r="U969" s="717"/>
    </row>
  </sheetData>
  <sheetProtection/>
  <dataValidations count="36">
    <dataValidation allowBlank="1" showInputMessage="1" showErrorMessage="1" promptTitle="市町村名" prompt="略さずに入力してください。" imeMode="hiragana" sqref="B3:B430"/>
    <dataValidation type="whole" operator="greaterThanOrEqual" allowBlank="1" showInputMessage="1" showErrorMessage="1" promptTitle="整理番号" prompt="連番で整理番号を入力してください。" imeMode="hiragana" sqref="A3:A430">
      <formula1>1</formula1>
    </dataValidation>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imeMode="off" sqref="T3:T430">
      <formula1>1</formula1>
      <formula2>4</formula2>
    </dataValidation>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imeMode="off" sqref="S3:S430">
      <formula1>1</formula1>
      <formula2>3</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imeMode="off" sqref="R3:R430">
      <formula1>1</formula1>
      <formula2>4</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imeMode="off" sqref="Q3:Q430">
      <formula1>1</formula1>
      <formula2>3</formula2>
    </dataValidation>
    <dataValidation type="whole" allowBlank="1" showInputMessage="1" showErrorMessage="1" promptTitle="次の1～8のうち該当する番号を入力" prompt="【1】緩速ろ過&#10;【2】急速ろ過&#10;【3】除鉄&#10;【4】除マンガン&#10;【5】簡易ろ過&#10;【6】消毒のみ&#10;【7】海水淡水化&#10;【8】膜ろ過" errorTitle="浄水施設の種別" error="１～８の該当する数値を入力してください" imeMode="off" sqref="P3:P430">
      <formula1>1</formula1>
      <formula2>8</formula2>
    </dataValidation>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imeMode="off" sqref="O3:O430">
      <formula1>1</formula1>
      <formula2>3</formula2>
    </dataValidation>
    <dataValidation allowBlank="1" showInputMessage="1" showErrorMessage="1" promptTitle="原水種別" prompt="表流水、伏流水、浅井戸、深井戸、湧水、湖水、貯水池、受水、併用等の別を具体的に記入し、次の欄でその区分を選択します。" imeMode="hiragana" sqref="N3:N430"/>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imeMode="off" sqref="K3:K430">
      <formula1>0</formula1>
    </dataValidation>
    <dataValidation allowBlank="1" showInputMessage="1" showErrorMessage="1" promptTitle="上簡水の名称" prompt="当該専用水道が上水道、簡易水道の給水区域内にある場合その水道事業名称を入力してください。" imeMode="hiragana" sqref="I3:I430"/>
    <dataValidation type="whole" allowBlank="1" showInputMessage="1" showErrorMessage="1" promptTitle="「1」or無記入" prompt="当該専用水道が上水道、簡易水道の給水区域内にないときは1を入力してください。" errorTitle="所在地記号" error="「１」又は無記入" imeMode="off" sqref="H3:H430">
      <formula1>0</formula1>
      <formula2>1</formula2>
    </dataValidation>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imeMode="off" sqref="D3:D430">
      <formula1>0</formula1>
      <formula2>1</formula2>
    </dataValidation>
    <dataValidation allowBlank="1" showInputMessage="1" showErrorMessage="1" promptTitle="設置者等名" prompt="専用水道設置者名と事業所・工場等の名称を併記。&#10;国の設置する専用水道の場合は、次の欄に1を入力してください。" imeMode="hiragana" sqref="C3:C430"/>
    <dataValidation type="date" operator="greaterThan" allowBlank="1" showInputMessage="1" showErrorMessage="1" promptTitle="Sxx.xx.1、Hxx.xx.1で入力" prompt="施設の竣功年月を入力。日付は１を入力して下さい。" errorTitle="年月を入力" error="S□．□．１、H□．□．１で入力してください" imeMode="off" sqref="G3:G430">
      <formula1>1900</formula1>
    </dataValidation>
    <dataValidation type="whole" allowBlank="1" showInputMessage="1" showErrorMessage="1" promptTitle="確認時給水人口" prompt="申請書に記載されているもの" errorTitle="エラー" error="整数で入力してください" imeMode="disabled" sqref="J3:J430">
      <formula1>0</formula1>
      <formula2>1000000000</formula2>
    </dataValidation>
    <dataValidation type="date" operator="greaterThan" allowBlank="1" showInputMessage="1" showErrorMessage="1" promptTitle="Sxx.xx.xx、Hxx.xx.xxで入力" prompt="最新の確認年月日を入力" errorTitle="年月日を入力" error="S□．□．□、H□．□．□で入力してください" imeMode="off" sqref="F1407:F65536 F3:F430">
      <formula1>1</formula1>
    </dataValidation>
    <dataValidation allowBlank="1" showInputMessage="1" showErrorMessage="1" promptTitle="水質検査機関名称" prompt="水質検査を実施した機関名称を入力" imeMode="hiragana" sqref="U1407:U65536 U3:U430"/>
    <dataValidation type="decimal" operator="greaterThan" allowBlank="1" showInputMessage="1" showErrorMessage="1" promptTitle="職員数" prompt="当該専用水道施設の管理業務に専従する職員数" errorTitle="職員数" error="数値を入力してください" imeMode="off" sqref="M1407:M65536 M3:M430">
      <formula1>0.1</formula1>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L1407:L65536 L3:L430">
      <formula1>0.01</formula1>
      <formula2>1000000000</formula2>
    </dataValidation>
    <dataValidation allowBlank="1" showInputMessage="1" showErrorMessage="1" promptTitle="都道府県名" prompt="略さずに入力してください" imeMode="hiragana" sqref="A1407:A65536"/>
    <dataValidation type="date" operator="greaterThan" allowBlank="1" showInputMessage="1" showErrorMessage="1" promptTitle="Sxx.xx.xx、Hxx.xx.xxで入力" prompt="施設の竣功年月を入力" errorTitle="年月日を入力" error="S□．□．□、H□．□．□で入力してください" imeMode="off" sqref="G1407:G65536">
      <formula1>1</formula1>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imeMode="off" sqref="T1407:T65536">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imeMode="off" sqref="S1407:S65536">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imeMode="off" sqref="R1407:R65536">
      <formula1>1</formula1>
      <formula2>4</formula2>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imeMode="off" sqref="Q1407:Q65536">
      <formula1>1</formula1>
      <formula2>3</formula2>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P1407:P65536">
      <formula1>1</formula1>
    </dataValidation>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imeMode="off" sqref="O1407:O65536">
      <formula1>1</formula1>
      <formula2>3</formula2>
    </dataValidation>
    <dataValidation allowBlank="1" showInputMessage="1" showErrorMessage="1" promptTitle="原水種別" prompt="表流水、伏流水、浅井戸、深井戸、湧水、湖水、貯水池、受水、併用等" imeMode="hiragana" sqref="N1407:N65536"/>
    <dataValidation type="whole" allowBlank="1" showInputMessage="1" showErrorMessage="1" promptTitle="現在給水人口" prompt="常時居住する人口" errorTitle="エラー" error="整数で入力してください" imeMode="disabled" sqref="K1407:K65536">
      <formula1>0</formula1>
      <formula2>1000000000</formula2>
    </dataValidation>
    <dataValidation allowBlank="1" showInputMessage="1" showErrorMessage="1" promptTitle="上簡水の名称" prompt="当該専用水道が上簡の給水区域内にある場合その名称を入力" imeMode="hiragana" sqref="I1407:I65536"/>
    <dataValidation type="whole" allowBlank="1" showInputMessage="1" showErrorMessage="1" promptTitle="「１」or無記入" prompt="当該専用水道が上簡水の給水区域内にないときは１を入力" errorTitle="所在地記号" error="「１」又は無記入" imeMode="off" sqref="H1407:H65536">
      <formula1>0</formula1>
      <formula2>1</formula2>
    </dataValidation>
    <dataValidation type="whole" allowBlank="1" showInputMessage="1" showErrorMessage="1" promptTitle="「１」or無記入" prompt="国の設置する専用水道の場合は、１を入力してください。" imeMode="off" sqref="D1407:D65536">
      <formula1>0</formula1>
      <formula2>1</formula2>
    </dataValidation>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C1407:C65536"/>
    <dataValidation allowBlank="1" showInputMessage="1" showErrorMessage="1" promptTitle="市町村名" prompt="略さずに入力してください" imeMode="hiragana" sqref="B1407:B65536"/>
    <dataValidation type="whole" allowBlank="1" showInputMessage="1" showErrorMessage="1" promptTitle="給水時確認人口" prompt="申請書に記入したものであること" errorTitle="エラー" error="整数で入力してください" imeMode="disabled" sqref="J1407:J65536">
      <formula1>0</formula1>
      <formula2>1000000000</formula2>
    </dataValidation>
  </dataValidations>
  <printOptions/>
  <pageMargins left="0.7086614173228347" right="0.7086614173228347" top="0.7480314960629921" bottom="0.7480314960629921" header="0.31496062992125984" footer="0.31496062992125984"/>
  <pageSetup firstPageNumber="16" useFirstPageNumber="1" fitToHeight="0" fitToWidth="1" horizontalDpi="600" verticalDpi="600" orientation="landscape" paperSize="9" scale="76"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2"/>
  <sheetViews>
    <sheetView view="pageBreakPreview" zoomScaleSheetLayoutView="100" workbookViewId="0" topLeftCell="A1">
      <selection activeCell="S10" sqref="S10"/>
    </sheetView>
  </sheetViews>
  <sheetFormatPr defaultColWidth="9.00390625" defaultRowHeight="13.5"/>
  <cols>
    <col min="1" max="1" width="7.625" style="2" customWidth="1"/>
    <col min="2" max="3" width="9.625" style="2" customWidth="1"/>
    <col min="4" max="5" width="8.625" style="2" customWidth="1"/>
    <col min="6" max="6" width="9.625" style="2" customWidth="1"/>
    <col min="7" max="7" width="6.625" style="2" customWidth="1"/>
    <col min="8" max="8" width="5.625" style="2" customWidth="1"/>
    <col min="9" max="9" width="1.25" style="2" customWidth="1"/>
    <col min="10" max="10" width="7.625" style="2" customWidth="1"/>
    <col min="11" max="12" width="10.625" style="2" customWidth="1"/>
    <col min="13" max="14" width="8.625" style="2" customWidth="1"/>
    <col min="15" max="15" width="10.875" style="2" customWidth="1"/>
    <col min="16" max="16" width="6.625" style="2" customWidth="1"/>
    <col min="17" max="17" width="5.625" style="2" customWidth="1"/>
    <col min="18" max="19" width="9.00390625" style="2" customWidth="1"/>
    <col min="20" max="21" width="12.75390625" style="2" bestFit="1" customWidth="1"/>
    <col min="22" max="22" width="10.50390625" style="2" bestFit="1" customWidth="1"/>
    <col min="23" max="23" width="8.50390625" style="2" bestFit="1" customWidth="1"/>
    <col min="24" max="24" width="12.75390625" style="2" bestFit="1" customWidth="1"/>
    <col min="25" max="16384" width="9.00390625" style="2" customWidth="1"/>
  </cols>
  <sheetData>
    <row r="1" spans="1:10" ht="14.25">
      <c r="A1" s="24" t="s">
        <v>896</v>
      </c>
      <c r="J1" s="1"/>
    </row>
    <row r="2" spans="1:17" ht="21" customHeight="1">
      <c r="A2" s="731" t="s">
        <v>8</v>
      </c>
      <c r="B2" s="3" t="s">
        <v>0</v>
      </c>
      <c r="C2" s="733" t="s">
        <v>7</v>
      </c>
      <c r="D2" s="734"/>
      <c r="E2" s="734"/>
      <c r="F2" s="735"/>
      <c r="G2" s="28" t="s">
        <v>1</v>
      </c>
      <c r="H2" s="736" t="s">
        <v>11</v>
      </c>
      <c r="J2" s="731" t="s">
        <v>8</v>
      </c>
      <c r="K2" s="3" t="s">
        <v>0</v>
      </c>
      <c r="L2" s="733" t="s">
        <v>7</v>
      </c>
      <c r="M2" s="734"/>
      <c r="N2" s="734"/>
      <c r="O2" s="735"/>
      <c r="P2" s="28" t="s">
        <v>1</v>
      </c>
      <c r="Q2" s="736" t="s">
        <v>11</v>
      </c>
    </row>
    <row r="3" spans="1:17" ht="13.5">
      <c r="A3" s="732"/>
      <c r="B3" s="4"/>
      <c r="C3" s="3" t="s">
        <v>2</v>
      </c>
      <c r="D3" s="3" t="s">
        <v>3</v>
      </c>
      <c r="E3" s="3" t="s">
        <v>4</v>
      </c>
      <c r="F3" s="3" t="s">
        <v>5</v>
      </c>
      <c r="G3" s="27"/>
      <c r="H3" s="737"/>
      <c r="J3" s="732"/>
      <c r="K3" s="4"/>
      <c r="L3" s="3" t="s">
        <v>2</v>
      </c>
      <c r="M3" s="3" t="s">
        <v>3</v>
      </c>
      <c r="N3" s="3" t="s">
        <v>4</v>
      </c>
      <c r="O3" s="3" t="s">
        <v>5</v>
      </c>
      <c r="P3" s="27"/>
      <c r="Q3" s="737"/>
    </row>
    <row r="4" spans="1:17" ht="13.5">
      <c r="A4" s="25"/>
      <c r="B4" s="26" t="s">
        <v>10</v>
      </c>
      <c r="C4" s="26"/>
      <c r="D4" s="26"/>
      <c r="E4" s="26"/>
      <c r="F4" s="26" t="s">
        <v>9</v>
      </c>
      <c r="G4" s="26" t="s">
        <v>12</v>
      </c>
      <c r="H4" s="26"/>
      <c r="J4" s="25"/>
      <c r="K4" s="26" t="s">
        <v>10</v>
      </c>
      <c r="L4" s="26"/>
      <c r="M4" s="26"/>
      <c r="N4" s="26"/>
      <c r="O4" s="26" t="s">
        <v>9</v>
      </c>
      <c r="P4" s="26" t="s">
        <v>12</v>
      </c>
      <c r="Q4" s="26"/>
    </row>
    <row r="5" spans="1:25" ht="21" customHeight="1">
      <c r="A5" s="19" t="s">
        <v>13</v>
      </c>
      <c r="B5" s="5">
        <v>5242300</v>
      </c>
      <c r="C5" s="5">
        <v>4813542</v>
      </c>
      <c r="D5" s="5">
        <v>311939</v>
      </c>
      <c r="E5" s="5">
        <v>16377</v>
      </c>
      <c r="F5" s="5">
        <v>5141858</v>
      </c>
      <c r="G5" s="6">
        <v>98.1</v>
      </c>
      <c r="H5" s="29">
        <v>23</v>
      </c>
      <c r="J5" s="19" t="s">
        <v>37</v>
      </c>
      <c r="K5" s="5">
        <v>1418771</v>
      </c>
      <c r="L5" s="5">
        <v>1376111</v>
      </c>
      <c r="M5" s="5">
        <v>32400</v>
      </c>
      <c r="N5" s="5">
        <v>5311</v>
      </c>
      <c r="O5" s="5">
        <v>1413822</v>
      </c>
      <c r="P5" s="7">
        <v>99.7</v>
      </c>
      <c r="Q5" s="29">
        <v>8</v>
      </c>
      <c r="T5" s="18"/>
      <c r="U5" s="18"/>
      <c r="V5" s="18"/>
      <c r="W5" s="18"/>
      <c r="X5" s="18"/>
      <c r="Y5" s="33"/>
    </row>
    <row r="6" spans="1:25" ht="21" customHeight="1">
      <c r="A6" s="19" t="s">
        <v>14</v>
      </c>
      <c r="B6" s="5">
        <v>1232644</v>
      </c>
      <c r="C6" s="5">
        <v>1173666</v>
      </c>
      <c r="D6" s="5">
        <v>28634</v>
      </c>
      <c r="E6" s="5">
        <v>1214</v>
      </c>
      <c r="F6" s="5">
        <v>1203514</v>
      </c>
      <c r="G6" s="8">
        <v>97.6</v>
      </c>
      <c r="H6" s="29">
        <v>26</v>
      </c>
      <c r="J6" s="19" t="s">
        <v>38</v>
      </c>
      <c r="K6" s="5">
        <v>2578217</v>
      </c>
      <c r="L6" s="5">
        <v>2555174</v>
      </c>
      <c r="M6" s="5">
        <v>14701</v>
      </c>
      <c r="N6" s="5">
        <v>1057</v>
      </c>
      <c r="O6" s="5">
        <v>2570932</v>
      </c>
      <c r="P6" s="7">
        <v>99.7</v>
      </c>
      <c r="Q6" s="29">
        <v>8</v>
      </c>
      <c r="T6" s="18"/>
      <c r="U6" s="18"/>
      <c r="V6" s="18"/>
      <c r="W6" s="18"/>
      <c r="X6" s="18"/>
      <c r="Y6" s="33"/>
    </row>
    <row r="7" spans="1:25" ht="21" customHeight="1">
      <c r="A7" s="19" t="s">
        <v>15</v>
      </c>
      <c r="B7" s="5">
        <v>1222029</v>
      </c>
      <c r="C7" s="5">
        <v>1099689</v>
      </c>
      <c r="D7" s="5">
        <v>46561</v>
      </c>
      <c r="E7" s="5">
        <v>5490</v>
      </c>
      <c r="F7" s="5">
        <v>1151740</v>
      </c>
      <c r="G7" s="8">
        <v>94.2</v>
      </c>
      <c r="H7" s="29">
        <v>41</v>
      </c>
      <c r="J7" s="19" t="s">
        <v>39</v>
      </c>
      <c r="K7" s="5">
        <v>8819226</v>
      </c>
      <c r="L7" s="5">
        <v>8816487</v>
      </c>
      <c r="M7" s="5">
        <v>0</v>
      </c>
      <c r="N7" s="5">
        <v>1548</v>
      </c>
      <c r="O7" s="5">
        <v>8818035</v>
      </c>
      <c r="P7" s="7">
        <v>100</v>
      </c>
      <c r="Q7" s="29">
        <v>1</v>
      </c>
      <c r="T7" s="18"/>
      <c r="U7" s="18"/>
      <c r="V7" s="18"/>
      <c r="W7" s="18"/>
      <c r="X7" s="18"/>
      <c r="Y7" s="33"/>
    </row>
    <row r="8" spans="1:25" ht="21" customHeight="1">
      <c r="A8" s="19" t="s">
        <v>16</v>
      </c>
      <c r="B8" s="5">
        <v>2282334</v>
      </c>
      <c r="C8" s="5">
        <v>2257108</v>
      </c>
      <c r="D8" s="5">
        <v>5690</v>
      </c>
      <c r="E8" s="5">
        <v>1052</v>
      </c>
      <c r="F8" s="5">
        <v>2263850</v>
      </c>
      <c r="G8" s="8">
        <v>99.2</v>
      </c>
      <c r="H8" s="29">
        <v>15</v>
      </c>
      <c r="J8" s="19" t="s">
        <v>40</v>
      </c>
      <c r="K8" s="5">
        <v>5446223</v>
      </c>
      <c r="L8" s="5">
        <v>5417474</v>
      </c>
      <c r="M8" s="5">
        <v>19937</v>
      </c>
      <c r="N8" s="5">
        <v>1255</v>
      </c>
      <c r="O8" s="5">
        <v>5438666</v>
      </c>
      <c r="P8" s="7">
        <v>99.9</v>
      </c>
      <c r="Q8" s="29">
        <v>4</v>
      </c>
      <c r="T8" s="18"/>
      <c r="U8" s="18"/>
      <c r="V8" s="18"/>
      <c r="W8" s="18"/>
      <c r="X8" s="18"/>
      <c r="Y8" s="33"/>
    </row>
    <row r="9" spans="1:25" ht="21" customHeight="1">
      <c r="A9" s="19" t="s">
        <v>17</v>
      </c>
      <c r="B9" s="5">
        <v>956004</v>
      </c>
      <c r="C9" s="5">
        <v>805353</v>
      </c>
      <c r="D9" s="5">
        <v>68187</v>
      </c>
      <c r="E9" s="5">
        <v>3295</v>
      </c>
      <c r="F9" s="5">
        <v>876835</v>
      </c>
      <c r="G9" s="8">
        <v>91.7</v>
      </c>
      <c r="H9" s="29">
        <v>46</v>
      </c>
      <c r="J9" s="19" t="s">
        <v>41</v>
      </c>
      <c r="K9" s="5">
        <v>1326241</v>
      </c>
      <c r="L9" s="5">
        <v>1305366</v>
      </c>
      <c r="M9" s="5">
        <v>15280</v>
      </c>
      <c r="N9" s="5">
        <v>158</v>
      </c>
      <c r="O9" s="5">
        <v>1320804</v>
      </c>
      <c r="P9" s="7">
        <v>99.6</v>
      </c>
      <c r="Q9" s="29">
        <v>10</v>
      </c>
      <c r="T9" s="18"/>
      <c r="U9" s="18"/>
      <c r="V9" s="18"/>
      <c r="W9" s="18"/>
      <c r="X9" s="18"/>
      <c r="Y9" s="33"/>
    </row>
    <row r="10" spans="1:25" ht="21" customHeight="1">
      <c r="A10" s="19" t="s">
        <v>18</v>
      </c>
      <c r="B10" s="5">
        <v>1074957</v>
      </c>
      <c r="C10" s="5">
        <v>1041986</v>
      </c>
      <c r="D10" s="5">
        <v>21937</v>
      </c>
      <c r="E10" s="5">
        <v>299</v>
      </c>
      <c r="F10" s="5">
        <v>1064222</v>
      </c>
      <c r="G10" s="8">
        <v>99</v>
      </c>
      <c r="H10" s="29">
        <v>17</v>
      </c>
      <c r="J10" s="19" t="s">
        <v>42</v>
      </c>
      <c r="K10" s="5">
        <v>938224</v>
      </c>
      <c r="L10" s="5">
        <v>877254</v>
      </c>
      <c r="M10" s="5">
        <v>38018</v>
      </c>
      <c r="N10" s="5">
        <v>1378</v>
      </c>
      <c r="O10" s="5">
        <v>916650</v>
      </c>
      <c r="P10" s="7">
        <v>97.7</v>
      </c>
      <c r="Q10" s="29">
        <v>25</v>
      </c>
      <c r="T10" s="18"/>
      <c r="U10" s="18"/>
      <c r="V10" s="18"/>
      <c r="X10" s="18"/>
      <c r="Y10" s="33"/>
    </row>
    <row r="11" spans="1:25" ht="21" customHeight="1">
      <c r="A11" s="19" t="s">
        <v>19</v>
      </c>
      <c r="B11" s="5">
        <v>1834618</v>
      </c>
      <c r="C11" s="5">
        <v>1661973</v>
      </c>
      <c r="D11" s="5">
        <v>59494</v>
      </c>
      <c r="E11" s="5">
        <v>13299</v>
      </c>
      <c r="F11" s="5">
        <v>1734766</v>
      </c>
      <c r="G11" s="8">
        <v>94.6</v>
      </c>
      <c r="H11" s="29">
        <v>39</v>
      </c>
      <c r="J11" s="19" t="s">
        <v>43</v>
      </c>
      <c r="K11" s="5">
        <v>558265</v>
      </c>
      <c r="L11" s="5">
        <v>504415</v>
      </c>
      <c r="M11" s="5">
        <v>38758</v>
      </c>
      <c r="N11" s="5">
        <v>4547</v>
      </c>
      <c r="O11" s="5">
        <v>547720</v>
      </c>
      <c r="P11" s="7">
        <v>98.1</v>
      </c>
      <c r="Q11" s="29">
        <v>23</v>
      </c>
      <c r="T11" s="18"/>
      <c r="U11" s="18"/>
      <c r="V11" s="18"/>
      <c r="W11" s="18"/>
      <c r="X11" s="18"/>
      <c r="Y11" s="33"/>
    </row>
    <row r="12" spans="1:25" ht="21" customHeight="1">
      <c r="A12" s="19" t="s">
        <v>20</v>
      </c>
      <c r="B12" s="5">
        <v>2858164</v>
      </c>
      <c r="C12" s="5">
        <v>2677924</v>
      </c>
      <c r="D12" s="5">
        <v>30594</v>
      </c>
      <c r="E12" s="5">
        <v>5090</v>
      </c>
      <c r="F12" s="5">
        <v>2713608</v>
      </c>
      <c r="G12" s="7">
        <v>94.9</v>
      </c>
      <c r="H12" s="29">
        <v>36</v>
      </c>
      <c r="J12" s="19" t="s">
        <v>44</v>
      </c>
      <c r="K12" s="5">
        <v>668162</v>
      </c>
      <c r="L12" s="5">
        <v>633063</v>
      </c>
      <c r="M12" s="5">
        <v>17090</v>
      </c>
      <c r="N12" s="5">
        <v>683</v>
      </c>
      <c r="O12" s="5">
        <v>650836</v>
      </c>
      <c r="P12" s="7">
        <v>97.4</v>
      </c>
      <c r="Q12" s="29">
        <v>28</v>
      </c>
      <c r="T12" s="18"/>
      <c r="U12" s="18"/>
      <c r="V12" s="18"/>
      <c r="W12" s="18"/>
      <c r="X12" s="18"/>
      <c r="Y12" s="33"/>
    </row>
    <row r="13" spans="1:25" ht="21" customHeight="1">
      <c r="A13" s="19" t="s">
        <v>21</v>
      </c>
      <c r="B13" s="5">
        <v>1959520</v>
      </c>
      <c r="C13" s="5">
        <v>1853154</v>
      </c>
      <c r="D13" s="5">
        <v>3843</v>
      </c>
      <c r="E13" s="5">
        <v>19994</v>
      </c>
      <c r="F13" s="5">
        <v>1876991</v>
      </c>
      <c r="G13" s="7">
        <v>95.8</v>
      </c>
      <c r="H13" s="29">
        <v>32</v>
      </c>
      <c r="J13" s="19" t="s">
        <v>45</v>
      </c>
      <c r="K13" s="5">
        <v>1885263</v>
      </c>
      <c r="L13" s="5">
        <v>1778869</v>
      </c>
      <c r="M13" s="5">
        <v>88305</v>
      </c>
      <c r="N13" s="5">
        <v>2052</v>
      </c>
      <c r="O13" s="5">
        <v>1869226</v>
      </c>
      <c r="P13" s="7">
        <v>99.1</v>
      </c>
      <c r="Q13" s="29">
        <v>16</v>
      </c>
      <c r="T13" s="18"/>
      <c r="U13" s="18"/>
      <c r="V13" s="18"/>
      <c r="W13" s="18"/>
      <c r="X13" s="18"/>
      <c r="Y13" s="33"/>
    </row>
    <row r="14" spans="1:25" ht="21" customHeight="1">
      <c r="A14" s="19" t="s">
        <v>22</v>
      </c>
      <c r="B14" s="5">
        <v>1963992</v>
      </c>
      <c r="C14" s="5">
        <v>1879361</v>
      </c>
      <c r="D14" s="5">
        <v>73432</v>
      </c>
      <c r="E14" s="5">
        <v>1832</v>
      </c>
      <c r="F14" s="5">
        <v>1954625</v>
      </c>
      <c r="G14" s="7">
        <v>99.5</v>
      </c>
      <c r="H14" s="29">
        <v>12</v>
      </c>
      <c r="J14" s="19" t="s">
        <v>46</v>
      </c>
      <c r="K14" s="5">
        <v>2818823</v>
      </c>
      <c r="L14" s="5">
        <v>2653341</v>
      </c>
      <c r="M14" s="5">
        <v>10786</v>
      </c>
      <c r="N14" s="5">
        <v>6978</v>
      </c>
      <c r="O14" s="5">
        <v>2671105</v>
      </c>
      <c r="P14" s="7">
        <v>94.8</v>
      </c>
      <c r="Q14" s="29">
        <v>38</v>
      </c>
      <c r="T14" s="18"/>
      <c r="U14" s="18"/>
      <c r="V14" s="18"/>
      <c r="W14" s="18"/>
      <c r="X14" s="18"/>
      <c r="Y14" s="33"/>
    </row>
    <row r="15" spans="1:25" ht="21" customHeight="1">
      <c r="A15" s="19" t="s">
        <v>23</v>
      </c>
      <c r="B15" s="5">
        <v>7341652</v>
      </c>
      <c r="C15" s="5">
        <v>7314145</v>
      </c>
      <c r="D15" s="5">
        <v>5306</v>
      </c>
      <c r="E15" s="5">
        <v>5718</v>
      </c>
      <c r="F15" s="5">
        <v>7325169</v>
      </c>
      <c r="G15" s="7">
        <v>99.8</v>
      </c>
      <c r="H15" s="29">
        <v>7</v>
      </c>
      <c r="J15" s="19" t="s">
        <v>47</v>
      </c>
      <c r="K15" s="5">
        <v>1345017</v>
      </c>
      <c r="L15" s="5">
        <v>1244461</v>
      </c>
      <c r="M15" s="5">
        <v>11811</v>
      </c>
      <c r="N15" s="5">
        <v>4505</v>
      </c>
      <c r="O15" s="5">
        <v>1260777</v>
      </c>
      <c r="P15" s="7">
        <v>93.7</v>
      </c>
      <c r="Q15" s="29">
        <v>42</v>
      </c>
      <c r="T15" s="18"/>
      <c r="U15" s="18"/>
      <c r="V15" s="18"/>
      <c r="W15" s="18"/>
      <c r="X15" s="18"/>
      <c r="Y15" s="33"/>
    </row>
    <row r="16" spans="1:25" ht="21" customHeight="1">
      <c r="A16" s="19" t="s">
        <v>24</v>
      </c>
      <c r="B16" s="5">
        <v>6280344</v>
      </c>
      <c r="C16" s="5">
        <v>5944174</v>
      </c>
      <c r="D16" s="5">
        <v>6185</v>
      </c>
      <c r="E16" s="5">
        <v>45467</v>
      </c>
      <c r="F16" s="5">
        <v>5995826</v>
      </c>
      <c r="G16" s="7">
        <v>95.5</v>
      </c>
      <c r="H16" s="29">
        <v>33</v>
      </c>
      <c r="J16" s="19" t="s">
        <v>48</v>
      </c>
      <c r="K16" s="5">
        <v>723198</v>
      </c>
      <c r="L16" s="5">
        <v>659957</v>
      </c>
      <c r="M16" s="5">
        <v>27887</v>
      </c>
      <c r="N16" s="5">
        <v>13869</v>
      </c>
      <c r="O16" s="5">
        <v>701713</v>
      </c>
      <c r="P16" s="7">
        <v>97</v>
      </c>
      <c r="Q16" s="29">
        <v>30</v>
      </c>
      <c r="T16" s="18"/>
      <c r="U16" s="18"/>
      <c r="V16" s="18"/>
      <c r="W16" s="18"/>
      <c r="X16" s="18"/>
      <c r="Y16" s="33"/>
    </row>
    <row r="17" spans="1:25" ht="21" customHeight="1">
      <c r="A17" s="19" t="s">
        <v>25</v>
      </c>
      <c r="B17" s="5">
        <v>13983631</v>
      </c>
      <c r="C17" s="5">
        <v>13949512</v>
      </c>
      <c r="D17" s="5">
        <v>12191</v>
      </c>
      <c r="E17" s="5">
        <v>22835</v>
      </c>
      <c r="F17" s="5">
        <v>13984538</v>
      </c>
      <c r="G17" s="7">
        <v>100</v>
      </c>
      <c r="H17" s="29">
        <v>1</v>
      </c>
      <c r="J17" s="19" t="s">
        <v>49</v>
      </c>
      <c r="K17" s="5">
        <v>950285</v>
      </c>
      <c r="L17" s="5">
        <v>941197</v>
      </c>
      <c r="M17" s="5">
        <v>3046</v>
      </c>
      <c r="N17" s="5">
        <v>4</v>
      </c>
      <c r="O17" s="5">
        <v>944247</v>
      </c>
      <c r="P17" s="7">
        <v>99.4</v>
      </c>
      <c r="Q17" s="29">
        <v>14</v>
      </c>
      <c r="T17" s="18"/>
      <c r="U17" s="18"/>
      <c r="V17" s="18"/>
      <c r="W17" s="18"/>
      <c r="X17" s="18"/>
      <c r="Y17" s="33"/>
    </row>
    <row r="18" spans="1:25" ht="21" customHeight="1">
      <c r="A18" s="19" t="s">
        <v>26</v>
      </c>
      <c r="B18" s="5">
        <v>9204965</v>
      </c>
      <c r="C18" s="5">
        <v>9174677</v>
      </c>
      <c r="D18" s="5">
        <v>14597</v>
      </c>
      <c r="E18" s="5">
        <v>5245</v>
      </c>
      <c r="F18" s="5">
        <v>9194519</v>
      </c>
      <c r="G18" s="7">
        <v>99.9</v>
      </c>
      <c r="H18" s="29">
        <v>4</v>
      </c>
      <c r="J18" s="19" t="s">
        <v>50</v>
      </c>
      <c r="K18" s="5">
        <v>1362958</v>
      </c>
      <c r="L18" s="5">
        <v>1214069</v>
      </c>
      <c r="M18" s="5">
        <v>37473</v>
      </c>
      <c r="N18" s="5">
        <v>20735</v>
      </c>
      <c r="O18" s="5">
        <v>1272277</v>
      </c>
      <c r="P18" s="7">
        <v>93.3</v>
      </c>
      <c r="Q18" s="29">
        <v>43</v>
      </c>
      <c r="T18" s="18"/>
      <c r="U18" s="18"/>
      <c r="V18" s="18"/>
      <c r="W18" s="18"/>
      <c r="X18" s="18"/>
      <c r="Y18" s="33"/>
    </row>
    <row r="19" spans="1:25" ht="21" customHeight="1">
      <c r="A19" s="19" t="s">
        <v>27</v>
      </c>
      <c r="B19" s="5">
        <v>2206219</v>
      </c>
      <c r="C19" s="5">
        <v>2099483</v>
      </c>
      <c r="D19" s="5">
        <v>91801</v>
      </c>
      <c r="E19" s="5">
        <v>3898</v>
      </c>
      <c r="F19" s="5">
        <v>2195182</v>
      </c>
      <c r="G19" s="7">
        <v>99.5</v>
      </c>
      <c r="H19" s="29">
        <v>12</v>
      </c>
      <c r="J19" s="19" t="s">
        <v>51</v>
      </c>
      <c r="K19" s="5">
        <v>691989</v>
      </c>
      <c r="L19" s="5">
        <v>557735</v>
      </c>
      <c r="M19" s="5">
        <v>92109</v>
      </c>
      <c r="N19" s="5">
        <v>3137</v>
      </c>
      <c r="O19" s="5">
        <v>652981</v>
      </c>
      <c r="P19" s="7">
        <v>94.4</v>
      </c>
      <c r="Q19" s="29">
        <v>40</v>
      </c>
      <c r="T19" s="18"/>
      <c r="U19" s="18"/>
      <c r="V19" s="18"/>
      <c r="W19" s="18"/>
      <c r="X19" s="18"/>
      <c r="Y19" s="33"/>
    </row>
    <row r="20" spans="1:25" ht="21" customHeight="1" thickBot="1">
      <c r="A20" s="20" t="s">
        <v>28</v>
      </c>
      <c r="B20" s="9">
        <v>1037323</v>
      </c>
      <c r="C20" s="9">
        <v>942288</v>
      </c>
      <c r="D20" s="9">
        <v>22869</v>
      </c>
      <c r="E20" s="9">
        <v>3003</v>
      </c>
      <c r="F20" s="9">
        <v>968160</v>
      </c>
      <c r="G20" s="10">
        <v>93.3</v>
      </c>
      <c r="H20" s="30">
        <v>43</v>
      </c>
      <c r="J20" s="19" t="s">
        <v>52</v>
      </c>
      <c r="K20" s="5">
        <v>5101947</v>
      </c>
      <c r="L20" s="5">
        <v>4774200</v>
      </c>
      <c r="M20" s="5">
        <v>20848</v>
      </c>
      <c r="N20" s="5">
        <v>44463</v>
      </c>
      <c r="O20" s="5">
        <v>4839511</v>
      </c>
      <c r="P20" s="7">
        <v>94.9</v>
      </c>
      <c r="Q20" s="29">
        <v>36</v>
      </c>
      <c r="T20" s="18"/>
      <c r="U20" s="18"/>
      <c r="V20" s="18"/>
      <c r="W20" s="18"/>
      <c r="X20" s="18"/>
      <c r="Y20" s="33"/>
    </row>
    <row r="21" spans="1:25" ht="21" customHeight="1" thickBot="1">
      <c r="A21" s="21" t="s">
        <v>29</v>
      </c>
      <c r="B21" s="11">
        <v>1131538</v>
      </c>
      <c r="C21" s="11">
        <v>1080487</v>
      </c>
      <c r="D21" s="11">
        <v>33404</v>
      </c>
      <c r="E21" s="11">
        <v>2523</v>
      </c>
      <c r="F21" s="11">
        <v>1116414</v>
      </c>
      <c r="G21" s="12">
        <v>98.7</v>
      </c>
      <c r="H21" s="31">
        <v>21</v>
      </c>
      <c r="J21" s="19" t="s">
        <v>53</v>
      </c>
      <c r="K21" s="5">
        <v>820070</v>
      </c>
      <c r="L21" s="5">
        <v>770357</v>
      </c>
      <c r="M21" s="5">
        <v>9423</v>
      </c>
      <c r="N21" s="5">
        <v>1839</v>
      </c>
      <c r="O21" s="5">
        <v>781619</v>
      </c>
      <c r="P21" s="7">
        <v>95.3</v>
      </c>
      <c r="Q21" s="29">
        <v>35</v>
      </c>
      <c r="T21" s="18"/>
      <c r="U21" s="18"/>
      <c r="V21" s="18"/>
      <c r="W21" s="18"/>
      <c r="X21" s="18"/>
      <c r="Y21" s="33"/>
    </row>
    <row r="22" spans="1:25" ht="21" customHeight="1">
      <c r="A22" s="22" t="s">
        <v>30</v>
      </c>
      <c r="B22" s="13">
        <v>777009</v>
      </c>
      <c r="C22" s="13">
        <v>697044</v>
      </c>
      <c r="D22" s="13">
        <v>51513</v>
      </c>
      <c r="E22" s="13">
        <v>915</v>
      </c>
      <c r="F22" s="13">
        <v>749472</v>
      </c>
      <c r="G22" s="14">
        <v>96.5</v>
      </c>
      <c r="H22" s="32">
        <v>31</v>
      </c>
      <c r="J22" s="19" t="s">
        <v>54</v>
      </c>
      <c r="K22" s="5">
        <v>1313537</v>
      </c>
      <c r="L22" s="5">
        <v>1253065</v>
      </c>
      <c r="M22" s="5">
        <v>33387</v>
      </c>
      <c r="N22" s="5">
        <v>11704</v>
      </c>
      <c r="O22" s="5">
        <v>1298156</v>
      </c>
      <c r="P22" s="7">
        <v>98.8</v>
      </c>
      <c r="Q22" s="29">
        <v>20</v>
      </c>
      <c r="T22" s="18"/>
      <c r="U22" s="18"/>
      <c r="V22" s="18"/>
      <c r="W22" s="18"/>
      <c r="X22" s="18"/>
      <c r="Y22" s="33"/>
    </row>
    <row r="23" spans="1:25" ht="21" customHeight="1">
      <c r="A23" s="19" t="s">
        <v>31</v>
      </c>
      <c r="B23" s="5">
        <v>822651</v>
      </c>
      <c r="C23" s="5">
        <v>719320</v>
      </c>
      <c r="D23" s="5">
        <v>86756</v>
      </c>
      <c r="E23" s="5">
        <v>4583</v>
      </c>
      <c r="F23" s="5">
        <v>810659</v>
      </c>
      <c r="G23" s="7">
        <v>98.5</v>
      </c>
      <c r="H23" s="29">
        <v>22</v>
      </c>
      <c r="J23" s="19" t="s">
        <v>55</v>
      </c>
      <c r="K23" s="5">
        <v>1738086</v>
      </c>
      <c r="L23" s="5">
        <v>1431703</v>
      </c>
      <c r="M23" s="5">
        <v>91824</v>
      </c>
      <c r="N23" s="5">
        <v>14790</v>
      </c>
      <c r="O23" s="5">
        <v>1538317</v>
      </c>
      <c r="P23" s="7">
        <v>88.5</v>
      </c>
      <c r="Q23" s="29">
        <v>47</v>
      </c>
      <c r="T23" s="18"/>
      <c r="U23" s="18"/>
      <c r="V23" s="18"/>
      <c r="W23" s="18"/>
      <c r="X23" s="18"/>
      <c r="Y23" s="33"/>
    </row>
    <row r="24" spans="1:25" ht="21" customHeight="1">
      <c r="A24" s="19" t="s">
        <v>32</v>
      </c>
      <c r="B24" s="5">
        <v>2035925</v>
      </c>
      <c r="C24" s="5">
        <v>1929418</v>
      </c>
      <c r="D24" s="5">
        <v>84307</v>
      </c>
      <c r="E24" s="5">
        <v>1906</v>
      </c>
      <c r="F24" s="5">
        <v>2015631</v>
      </c>
      <c r="G24" s="7">
        <v>99</v>
      </c>
      <c r="H24" s="29">
        <v>17</v>
      </c>
      <c r="J24" s="19" t="s">
        <v>56</v>
      </c>
      <c r="K24" s="5">
        <v>1127361</v>
      </c>
      <c r="L24" s="5">
        <v>994600</v>
      </c>
      <c r="M24" s="5">
        <v>36463</v>
      </c>
      <c r="N24" s="5">
        <v>8460</v>
      </c>
      <c r="O24" s="5">
        <v>1039523</v>
      </c>
      <c r="P24" s="7">
        <v>92.2</v>
      </c>
      <c r="Q24" s="29">
        <v>45</v>
      </c>
      <c r="T24" s="18"/>
      <c r="U24" s="18"/>
      <c r="V24" s="18"/>
      <c r="W24" s="18"/>
      <c r="X24" s="18"/>
      <c r="Y24" s="33"/>
    </row>
    <row r="25" spans="1:25" ht="21" customHeight="1">
      <c r="A25" s="19" t="s">
        <v>33</v>
      </c>
      <c r="B25" s="5">
        <v>1979516</v>
      </c>
      <c r="C25" s="5">
        <v>1824912</v>
      </c>
      <c r="D25" s="5">
        <v>60968</v>
      </c>
      <c r="E25" s="5">
        <v>4653</v>
      </c>
      <c r="F25" s="5">
        <v>1890533</v>
      </c>
      <c r="G25" s="7">
        <v>95.5</v>
      </c>
      <c r="H25" s="29">
        <v>33</v>
      </c>
      <c r="J25" s="19" t="s">
        <v>57</v>
      </c>
      <c r="K25" s="5">
        <v>1071642</v>
      </c>
      <c r="L25" s="5">
        <v>1007313</v>
      </c>
      <c r="M25" s="5">
        <v>34631</v>
      </c>
      <c r="N25" s="5">
        <v>1780</v>
      </c>
      <c r="O25" s="5">
        <v>1043724</v>
      </c>
      <c r="P25" s="7">
        <v>97.4</v>
      </c>
      <c r="Q25" s="29">
        <v>28</v>
      </c>
      <c r="T25" s="18"/>
      <c r="U25" s="18"/>
      <c r="V25" s="18"/>
      <c r="W25" s="18"/>
      <c r="X25" s="18"/>
      <c r="Y25" s="33"/>
    </row>
    <row r="26" spans="1:25" ht="21" customHeight="1">
      <c r="A26" s="19" t="s">
        <v>34</v>
      </c>
      <c r="B26" s="5">
        <v>3624878</v>
      </c>
      <c r="C26" s="5">
        <v>3513448</v>
      </c>
      <c r="D26" s="5">
        <v>61625</v>
      </c>
      <c r="E26" s="5">
        <v>15079</v>
      </c>
      <c r="F26" s="5">
        <v>3590152</v>
      </c>
      <c r="G26" s="7">
        <v>99</v>
      </c>
      <c r="H26" s="29">
        <v>17</v>
      </c>
      <c r="J26" s="19" t="s">
        <v>58</v>
      </c>
      <c r="K26" s="5">
        <v>1620590</v>
      </c>
      <c r="L26" s="5">
        <v>1418859</v>
      </c>
      <c r="M26" s="5">
        <v>146787</v>
      </c>
      <c r="N26" s="5">
        <v>15348</v>
      </c>
      <c r="O26" s="5">
        <v>1580994</v>
      </c>
      <c r="P26" s="7">
        <v>97.6</v>
      </c>
      <c r="Q26" s="29">
        <v>26</v>
      </c>
      <c r="T26" s="18"/>
      <c r="U26" s="18"/>
      <c r="V26" s="18"/>
      <c r="W26" s="18"/>
      <c r="X26" s="18"/>
      <c r="Y26" s="33"/>
    </row>
    <row r="27" spans="1:25" ht="21" customHeight="1" thickBot="1">
      <c r="A27" s="19" t="s">
        <v>35</v>
      </c>
      <c r="B27" s="5">
        <v>7542632</v>
      </c>
      <c r="C27" s="5">
        <v>7496015</v>
      </c>
      <c r="D27" s="5">
        <v>17933</v>
      </c>
      <c r="E27" s="5">
        <v>17798</v>
      </c>
      <c r="F27" s="5">
        <v>7531746</v>
      </c>
      <c r="G27" s="7">
        <v>99.9</v>
      </c>
      <c r="H27" s="29">
        <v>4</v>
      </c>
      <c r="J27" s="20" t="s">
        <v>59</v>
      </c>
      <c r="K27" s="9">
        <v>1451211</v>
      </c>
      <c r="L27" s="9">
        <v>1426808</v>
      </c>
      <c r="M27" s="9">
        <v>24027</v>
      </c>
      <c r="N27" s="9">
        <v>17</v>
      </c>
      <c r="O27" s="9">
        <v>1450852</v>
      </c>
      <c r="P27" s="10">
        <v>100</v>
      </c>
      <c r="Q27" s="30">
        <v>1</v>
      </c>
      <c r="T27" s="18"/>
      <c r="U27" s="18"/>
      <c r="V27" s="18"/>
      <c r="W27" s="18"/>
      <c r="X27" s="18"/>
      <c r="Y27" s="33"/>
    </row>
    <row r="28" spans="1:25" ht="21" customHeight="1">
      <c r="A28" s="19" t="s">
        <v>36</v>
      </c>
      <c r="B28" s="5">
        <v>1807493</v>
      </c>
      <c r="C28" s="5">
        <v>1790652</v>
      </c>
      <c r="D28" s="5">
        <v>8436</v>
      </c>
      <c r="E28" s="5">
        <v>1289</v>
      </c>
      <c r="F28" s="5">
        <v>1800377</v>
      </c>
      <c r="G28" s="7">
        <v>99.6</v>
      </c>
      <c r="H28" s="29">
        <v>10</v>
      </c>
      <c r="J28" s="23" t="s">
        <v>5</v>
      </c>
      <c r="K28" s="15">
        <v>126177644</v>
      </c>
      <c r="L28" s="15">
        <v>121351209</v>
      </c>
      <c r="M28" s="15">
        <v>2053193</v>
      </c>
      <c r="N28" s="15">
        <v>368472</v>
      </c>
      <c r="O28" s="15">
        <v>123772874</v>
      </c>
      <c r="P28" s="16">
        <v>98.1</v>
      </c>
      <c r="Q28" s="17" t="s">
        <v>502</v>
      </c>
      <c r="T28" s="18"/>
      <c r="U28" s="18"/>
      <c r="V28" s="18"/>
      <c r="W28" s="18"/>
      <c r="X28" s="18"/>
      <c r="Y28" s="33"/>
    </row>
    <row r="29" spans="17:25" ht="13.5">
      <c r="Q29" s="18"/>
      <c r="T29" s="18"/>
      <c r="U29" s="18"/>
      <c r="V29" s="18"/>
      <c r="W29" s="18"/>
      <c r="X29" s="18"/>
      <c r="Y29" s="33"/>
    </row>
    <row r="30" spans="8:25" ht="13.5">
      <c r="H30" s="18"/>
      <c r="Q30" s="18"/>
      <c r="T30" s="18"/>
      <c r="U30" s="18"/>
      <c r="V30" s="18"/>
      <c r="X30" s="18"/>
      <c r="Y30" s="33"/>
    </row>
    <row r="31" spans="8:25" ht="13.5">
      <c r="H31" s="18"/>
      <c r="T31" s="18"/>
      <c r="U31" s="18"/>
      <c r="W31" s="18"/>
      <c r="X31" s="18"/>
      <c r="Y31" s="33"/>
    </row>
    <row r="32" spans="8:25" ht="13.5">
      <c r="H32" s="18"/>
      <c r="T32" s="18"/>
      <c r="U32" s="18"/>
      <c r="V32" s="18"/>
      <c r="W32" s="18"/>
      <c r="X32" s="18"/>
      <c r="Y32" s="33"/>
    </row>
    <row r="33" spans="8:25" ht="13.5">
      <c r="H33" s="18"/>
      <c r="T33" s="18"/>
      <c r="U33" s="18"/>
      <c r="V33" s="18"/>
      <c r="X33" s="18"/>
      <c r="Y33" s="33"/>
    </row>
    <row r="34" spans="20:25" ht="13.5">
      <c r="T34" s="18"/>
      <c r="U34" s="18"/>
      <c r="V34" s="18"/>
      <c r="W34" s="18"/>
      <c r="X34" s="18"/>
      <c r="Y34" s="33"/>
    </row>
    <row r="35" spans="20:25" ht="13.5">
      <c r="T35" s="18"/>
      <c r="U35" s="18"/>
      <c r="V35" s="18"/>
      <c r="W35" s="18"/>
      <c r="X35" s="18"/>
      <c r="Y35" s="33"/>
    </row>
    <row r="36" spans="20:25" ht="13.5">
      <c r="T36" s="18"/>
      <c r="U36" s="18"/>
      <c r="V36" s="18"/>
      <c r="X36" s="18"/>
      <c r="Y36" s="33"/>
    </row>
    <row r="37" spans="20:25" ht="13.5">
      <c r="T37" s="18"/>
      <c r="U37" s="18"/>
      <c r="V37" s="18"/>
      <c r="W37" s="18"/>
      <c r="X37" s="18"/>
      <c r="Y37" s="33"/>
    </row>
    <row r="38" spans="20:25" ht="13.5">
      <c r="T38" s="18"/>
      <c r="U38" s="18"/>
      <c r="V38" s="18"/>
      <c r="W38" s="18"/>
      <c r="X38" s="18"/>
      <c r="Y38" s="33"/>
    </row>
    <row r="39" spans="20:25" ht="13.5">
      <c r="T39" s="18"/>
      <c r="U39" s="18"/>
      <c r="V39" s="18"/>
      <c r="W39" s="18"/>
      <c r="X39" s="18"/>
      <c r="Y39" s="33"/>
    </row>
    <row r="40" spans="20:25" ht="13.5">
      <c r="T40" s="18"/>
      <c r="U40" s="18"/>
      <c r="V40" s="18"/>
      <c r="W40" s="18"/>
      <c r="X40" s="18"/>
      <c r="Y40" s="33"/>
    </row>
    <row r="41" spans="20:25" ht="13.5">
      <c r="T41" s="18"/>
      <c r="U41" s="18"/>
      <c r="V41" s="18"/>
      <c r="X41" s="18"/>
      <c r="Y41" s="33"/>
    </row>
    <row r="42" spans="20:25" ht="13.5">
      <c r="T42" s="18"/>
      <c r="U42" s="18"/>
      <c r="V42" s="18"/>
      <c r="W42" s="18"/>
      <c r="X42" s="18"/>
      <c r="Y42" s="33"/>
    </row>
    <row r="43" spans="20:25" ht="13.5">
      <c r="T43" s="18"/>
      <c r="U43" s="18"/>
      <c r="V43" s="18"/>
      <c r="W43" s="18"/>
      <c r="X43" s="18"/>
      <c r="Y43" s="33"/>
    </row>
    <row r="44" spans="20:25" ht="13.5">
      <c r="T44" s="18"/>
      <c r="U44" s="18"/>
      <c r="V44" s="18"/>
      <c r="W44" s="18"/>
      <c r="X44" s="18"/>
      <c r="Y44" s="33"/>
    </row>
    <row r="45" spans="20:25" ht="13.5">
      <c r="T45" s="18"/>
      <c r="U45" s="18"/>
      <c r="V45" s="18"/>
      <c r="W45" s="18"/>
      <c r="X45" s="18"/>
      <c r="Y45" s="33"/>
    </row>
    <row r="46" spans="20:25" ht="13.5">
      <c r="T46" s="18"/>
      <c r="U46" s="18"/>
      <c r="V46" s="18"/>
      <c r="W46" s="18"/>
      <c r="X46" s="18"/>
      <c r="Y46" s="33"/>
    </row>
    <row r="47" spans="20:25" ht="13.5">
      <c r="T47" s="18"/>
      <c r="U47" s="18"/>
      <c r="V47" s="18"/>
      <c r="W47" s="18"/>
      <c r="X47" s="18"/>
      <c r="Y47" s="33"/>
    </row>
    <row r="48" spans="20:25" ht="13.5">
      <c r="T48" s="18"/>
      <c r="U48" s="18"/>
      <c r="V48" s="18"/>
      <c r="W48" s="18"/>
      <c r="X48" s="18"/>
      <c r="Y48" s="33"/>
    </row>
    <row r="49" spans="20:25" ht="13.5">
      <c r="T49" s="18"/>
      <c r="U49" s="18"/>
      <c r="V49" s="18"/>
      <c r="W49" s="18"/>
      <c r="X49" s="18"/>
      <c r="Y49" s="33"/>
    </row>
    <row r="50" spans="20:25" ht="13.5">
      <c r="T50" s="18"/>
      <c r="U50" s="18"/>
      <c r="V50" s="18"/>
      <c r="W50" s="18"/>
      <c r="X50" s="18"/>
      <c r="Y50" s="33"/>
    </row>
    <row r="51" spans="20:25" ht="13.5">
      <c r="T51" s="18"/>
      <c r="U51" s="18"/>
      <c r="V51" s="18"/>
      <c r="X51" s="18"/>
      <c r="Y51" s="33"/>
    </row>
    <row r="52" spans="20:25" ht="13.5">
      <c r="T52" s="18"/>
      <c r="U52" s="18"/>
      <c r="V52" s="18"/>
      <c r="W52" s="18"/>
      <c r="X52" s="18"/>
      <c r="Y52" s="33"/>
    </row>
  </sheetData>
  <sheetProtection/>
  <mergeCells count="6">
    <mergeCell ref="J2:J3"/>
    <mergeCell ref="L2:O2"/>
    <mergeCell ref="Q2:Q3"/>
    <mergeCell ref="A2:A3"/>
    <mergeCell ref="C2:F2"/>
    <mergeCell ref="H2:H3"/>
  </mergeCells>
  <printOptions/>
  <pageMargins left="0.5905511811023623" right="0.5905511811023623" top="0.7874015748031497" bottom="0.3937007874015748" header="0" footer="0.1968503937007874"/>
  <pageSetup fitToHeight="1" fitToWidth="1" horizontalDpi="600" verticalDpi="600" orientation="landscape" paperSize="9" scale="9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62"/>
  <sheetViews>
    <sheetView view="pageBreakPreview" zoomScale="60" zoomScaleNormal="60" zoomScalePageLayoutView="0" workbookViewId="0" topLeftCell="A1">
      <selection activeCell="A63" sqref="A63:IV67"/>
    </sheetView>
  </sheetViews>
  <sheetFormatPr defaultColWidth="9.00390625" defaultRowHeight="13.5"/>
  <cols>
    <col min="1" max="1" width="11.75390625" style="38" customWidth="1"/>
    <col min="2" max="2" width="11.125" style="38" customWidth="1"/>
    <col min="3" max="3" width="4.125" style="38" bestFit="1" customWidth="1"/>
    <col min="4" max="5" width="11.125" style="38" customWidth="1"/>
    <col min="6" max="6" width="4.125" style="38" customWidth="1"/>
    <col min="7" max="8" width="11.125" style="38" customWidth="1"/>
    <col min="9" max="9" width="5.125" style="38" customWidth="1"/>
    <col min="10" max="11" width="11.125" style="38" customWidth="1"/>
    <col min="12" max="12" width="5.125" style="38" customWidth="1"/>
    <col min="13" max="14" width="11.125" style="38" customWidth="1"/>
    <col min="15" max="15" width="7.625" style="38" customWidth="1"/>
    <col min="16" max="18" width="11.125" style="38" customWidth="1"/>
    <col min="19" max="19" width="4.125" style="38" customWidth="1"/>
    <col min="20" max="23" width="11.125" style="38" customWidth="1"/>
    <col min="24" max="24" width="4.125" style="38" customWidth="1"/>
    <col min="25" max="26" width="11.125" style="38" customWidth="1"/>
    <col min="27" max="16384" width="9.00390625" style="38" customWidth="1"/>
  </cols>
  <sheetData>
    <row r="1" spans="1:26" s="35" customFormat="1" ht="39.75" customHeight="1">
      <c r="A1" s="34" t="s">
        <v>60</v>
      </c>
      <c r="C1" s="34"/>
      <c r="D1" s="34"/>
      <c r="E1" s="34"/>
      <c r="F1" s="34"/>
      <c r="G1" s="34"/>
      <c r="H1" s="34"/>
      <c r="I1" s="34"/>
      <c r="J1" s="34"/>
      <c r="K1" s="34"/>
      <c r="L1" s="34"/>
      <c r="M1" s="34"/>
      <c r="N1" s="34"/>
      <c r="O1" s="34"/>
      <c r="P1" s="34"/>
      <c r="Q1" s="34"/>
      <c r="R1" s="34"/>
      <c r="S1" s="34"/>
      <c r="T1" s="34"/>
      <c r="U1" s="34"/>
      <c r="V1" s="34"/>
      <c r="W1" s="34"/>
      <c r="X1" s="34"/>
      <c r="Y1" s="34"/>
      <c r="Z1" s="34"/>
    </row>
    <row r="2" spans="1:26" ht="19.5" customHeight="1">
      <c r="A2" s="36"/>
      <c r="B2" s="37"/>
      <c r="C2" s="738" t="s">
        <v>61</v>
      </c>
      <c r="D2" s="738"/>
      <c r="E2" s="738"/>
      <c r="F2" s="738" t="s">
        <v>62</v>
      </c>
      <c r="G2" s="738"/>
      <c r="H2" s="738"/>
      <c r="I2" s="739" t="s">
        <v>63</v>
      </c>
      <c r="J2" s="740"/>
      <c r="K2" s="740"/>
      <c r="L2" s="740"/>
      <c r="M2" s="740"/>
      <c r="N2" s="741"/>
      <c r="O2" s="738" t="s">
        <v>64</v>
      </c>
      <c r="P2" s="738"/>
      <c r="Q2" s="738"/>
      <c r="R2" s="742"/>
      <c r="S2" s="741" t="s">
        <v>65</v>
      </c>
      <c r="T2" s="738"/>
      <c r="U2" s="738"/>
      <c r="V2" s="743" t="s">
        <v>66</v>
      </c>
      <c r="W2" s="744"/>
      <c r="X2" s="741" t="s">
        <v>67</v>
      </c>
      <c r="Y2" s="738"/>
      <c r="Z2" s="738"/>
    </row>
    <row r="3" spans="1:26" ht="19.5" customHeight="1">
      <c r="A3" s="745" t="s">
        <v>68</v>
      </c>
      <c r="B3" s="745" t="s">
        <v>69</v>
      </c>
      <c r="C3" s="39"/>
      <c r="D3" s="36"/>
      <c r="E3" s="36"/>
      <c r="F3" s="40"/>
      <c r="G3" s="36"/>
      <c r="H3" s="40"/>
      <c r="I3" s="739" t="s">
        <v>70</v>
      </c>
      <c r="J3" s="740"/>
      <c r="K3" s="740"/>
      <c r="L3" s="739" t="s">
        <v>71</v>
      </c>
      <c r="M3" s="740"/>
      <c r="N3" s="741"/>
      <c r="O3" s="36"/>
      <c r="P3" s="40"/>
      <c r="Q3" s="36"/>
      <c r="R3" s="41"/>
      <c r="S3" s="42"/>
      <c r="T3" s="36"/>
      <c r="U3" s="43"/>
      <c r="V3" s="44"/>
      <c r="W3" s="45"/>
      <c r="X3" s="42"/>
      <c r="Y3" s="36"/>
      <c r="Z3" s="43"/>
    </row>
    <row r="4" spans="1:26" ht="19.5" customHeight="1">
      <c r="A4" s="745"/>
      <c r="B4" s="745"/>
      <c r="C4" s="746" t="s">
        <v>72</v>
      </c>
      <c r="D4" s="745" t="s">
        <v>73</v>
      </c>
      <c r="E4" s="745" t="s">
        <v>74</v>
      </c>
      <c r="F4" s="746" t="s">
        <v>72</v>
      </c>
      <c r="G4" s="745" t="s">
        <v>73</v>
      </c>
      <c r="H4" s="745" t="s">
        <v>74</v>
      </c>
      <c r="I4" s="748" t="s">
        <v>75</v>
      </c>
      <c r="J4" s="748" t="s">
        <v>76</v>
      </c>
      <c r="K4" s="748" t="s">
        <v>77</v>
      </c>
      <c r="L4" s="748" t="s">
        <v>75</v>
      </c>
      <c r="M4" s="748" t="s">
        <v>76</v>
      </c>
      <c r="N4" s="748" t="s">
        <v>77</v>
      </c>
      <c r="O4" s="745" t="s">
        <v>78</v>
      </c>
      <c r="P4" s="747" t="s">
        <v>73</v>
      </c>
      <c r="Q4" s="745" t="s">
        <v>74</v>
      </c>
      <c r="R4" s="752" t="s">
        <v>79</v>
      </c>
      <c r="S4" s="747" t="s">
        <v>72</v>
      </c>
      <c r="T4" s="745" t="s">
        <v>73</v>
      </c>
      <c r="U4" s="745" t="s">
        <v>74</v>
      </c>
      <c r="V4" s="745" t="s">
        <v>80</v>
      </c>
      <c r="W4" s="750" t="s">
        <v>81</v>
      </c>
      <c r="X4" s="747" t="s">
        <v>75</v>
      </c>
      <c r="Y4" s="745" t="s">
        <v>73</v>
      </c>
      <c r="Z4" s="745" t="s">
        <v>74</v>
      </c>
    </row>
    <row r="5" spans="1:26" ht="19.5" customHeight="1">
      <c r="A5" s="745"/>
      <c r="B5" s="745"/>
      <c r="C5" s="746"/>
      <c r="D5" s="745"/>
      <c r="E5" s="745"/>
      <c r="F5" s="746"/>
      <c r="G5" s="745"/>
      <c r="H5" s="745"/>
      <c r="I5" s="749"/>
      <c r="J5" s="745"/>
      <c r="K5" s="749"/>
      <c r="L5" s="745"/>
      <c r="M5" s="745"/>
      <c r="N5" s="749"/>
      <c r="O5" s="745"/>
      <c r="P5" s="747"/>
      <c r="Q5" s="745"/>
      <c r="R5" s="752"/>
      <c r="S5" s="747"/>
      <c r="T5" s="745"/>
      <c r="U5" s="745"/>
      <c r="V5" s="745"/>
      <c r="W5" s="750"/>
      <c r="X5" s="751"/>
      <c r="Y5" s="745"/>
      <c r="Z5" s="745"/>
    </row>
    <row r="6" spans="1:26" ht="15" customHeight="1">
      <c r="A6" s="46"/>
      <c r="B6" s="47" t="s">
        <v>82</v>
      </c>
      <c r="C6" s="48"/>
      <c r="D6" s="47" t="s">
        <v>82</v>
      </c>
      <c r="E6" s="47" t="s">
        <v>82</v>
      </c>
      <c r="F6" s="48"/>
      <c r="G6" s="47" t="s">
        <v>82</v>
      </c>
      <c r="H6" s="47" t="s">
        <v>82</v>
      </c>
      <c r="I6" s="47"/>
      <c r="J6" s="47" t="s">
        <v>82</v>
      </c>
      <c r="K6" s="47" t="s">
        <v>82</v>
      </c>
      <c r="L6" s="47"/>
      <c r="M6" s="47" t="s">
        <v>82</v>
      </c>
      <c r="N6" s="47" t="s">
        <v>82</v>
      </c>
      <c r="O6" s="49" t="s">
        <v>83</v>
      </c>
      <c r="P6" s="47" t="s">
        <v>82</v>
      </c>
      <c r="Q6" s="50" t="s">
        <v>82</v>
      </c>
      <c r="R6" s="51" t="s">
        <v>84</v>
      </c>
      <c r="S6" s="52"/>
      <c r="T6" s="47" t="s">
        <v>82</v>
      </c>
      <c r="U6" s="47" t="s">
        <v>82</v>
      </c>
      <c r="V6" s="47" t="s">
        <v>82</v>
      </c>
      <c r="W6" s="53" t="s">
        <v>84</v>
      </c>
      <c r="X6" s="54"/>
      <c r="Y6" s="47" t="s">
        <v>82</v>
      </c>
      <c r="Z6" s="47" t="s">
        <v>82</v>
      </c>
    </row>
    <row r="7" spans="1:26" ht="15" customHeight="1">
      <c r="A7" s="55"/>
      <c r="B7" s="56" t="s">
        <v>85</v>
      </c>
      <c r="C7" s="57" t="s">
        <v>86</v>
      </c>
      <c r="D7" s="56" t="s">
        <v>87</v>
      </c>
      <c r="E7" s="56" t="s">
        <v>88</v>
      </c>
      <c r="F7" s="57" t="s">
        <v>89</v>
      </c>
      <c r="G7" s="56" t="s">
        <v>90</v>
      </c>
      <c r="H7" s="56" t="s">
        <v>91</v>
      </c>
      <c r="I7" s="56" t="s">
        <v>92</v>
      </c>
      <c r="J7" s="56" t="s">
        <v>93</v>
      </c>
      <c r="K7" s="56" t="s">
        <v>94</v>
      </c>
      <c r="L7" s="56" t="s">
        <v>95</v>
      </c>
      <c r="M7" s="56" t="s">
        <v>96</v>
      </c>
      <c r="N7" s="56" t="s">
        <v>97</v>
      </c>
      <c r="O7" s="58" t="s">
        <v>98</v>
      </c>
      <c r="P7" s="59" t="s">
        <v>99</v>
      </c>
      <c r="Q7" s="59" t="s">
        <v>100</v>
      </c>
      <c r="R7" s="60" t="s">
        <v>101</v>
      </c>
      <c r="S7" s="61"/>
      <c r="T7" s="56"/>
      <c r="U7" s="56"/>
      <c r="V7" s="62"/>
      <c r="W7" s="63"/>
      <c r="X7" s="61"/>
      <c r="Y7" s="64"/>
      <c r="Z7" s="65"/>
    </row>
    <row r="8" spans="1:26" ht="16.5" customHeight="1">
      <c r="A8" s="753" t="s">
        <v>102</v>
      </c>
      <c r="B8" s="755">
        <v>462233</v>
      </c>
      <c r="C8" s="67">
        <v>1</v>
      </c>
      <c r="D8" s="67">
        <v>450400</v>
      </c>
      <c r="E8" s="68">
        <v>460094</v>
      </c>
      <c r="F8" s="67"/>
      <c r="G8" s="68"/>
      <c r="H8" s="69"/>
      <c r="I8" s="68">
        <v>17</v>
      </c>
      <c r="J8" s="69">
        <v>16431</v>
      </c>
      <c r="K8" s="68">
        <v>1502</v>
      </c>
      <c r="L8" s="69">
        <v>39</v>
      </c>
      <c r="M8" s="68">
        <v>163596</v>
      </c>
      <c r="N8" s="67">
        <v>3450</v>
      </c>
      <c r="O8" s="757">
        <v>62</v>
      </c>
      <c r="P8" s="757">
        <v>468337</v>
      </c>
      <c r="Q8" s="757">
        <v>462366</v>
      </c>
      <c r="R8" s="759">
        <v>100</v>
      </c>
      <c r="S8" s="70"/>
      <c r="T8" s="68"/>
      <c r="U8" s="67"/>
      <c r="V8" s="755">
        <v>462724</v>
      </c>
      <c r="W8" s="762">
        <v>100.1</v>
      </c>
      <c r="X8" s="70"/>
      <c r="Y8" s="68"/>
      <c r="Z8" s="67"/>
    </row>
    <row r="9" spans="1:26" ht="16.5" customHeight="1">
      <c r="A9" s="754"/>
      <c r="B9" s="756"/>
      <c r="C9" s="72"/>
      <c r="D9" s="73"/>
      <c r="E9" s="74"/>
      <c r="F9" s="73">
        <v>5</v>
      </c>
      <c r="G9" s="75">
        <v>1506</v>
      </c>
      <c r="H9" s="76">
        <v>770</v>
      </c>
      <c r="I9" s="75"/>
      <c r="J9" s="76"/>
      <c r="K9" s="75"/>
      <c r="L9" s="76"/>
      <c r="M9" s="75"/>
      <c r="N9" s="72"/>
      <c r="O9" s="758"/>
      <c r="P9" s="758"/>
      <c r="Q9" s="758"/>
      <c r="R9" s="760"/>
      <c r="S9" s="76">
        <v>10</v>
      </c>
      <c r="T9" s="75">
        <v>697</v>
      </c>
      <c r="U9" s="72">
        <v>358</v>
      </c>
      <c r="V9" s="761"/>
      <c r="W9" s="763"/>
      <c r="X9" s="76">
        <v>27</v>
      </c>
      <c r="Y9" s="75">
        <v>930</v>
      </c>
      <c r="Z9" s="72">
        <v>339</v>
      </c>
    </row>
    <row r="10" spans="1:26" ht="16.5" customHeight="1">
      <c r="A10" s="753" t="s">
        <v>103</v>
      </c>
      <c r="B10" s="755">
        <v>51485</v>
      </c>
      <c r="C10" s="68">
        <v>1</v>
      </c>
      <c r="D10" s="69">
        <v>51240</v>
      </c>
      <c r="E10" s="68">
        <v>49205</v>
      </c>
      <c r="F10" s="67">
        <v>0</v>
      </c>
      <c r="G10" s="68">
        <v>0</v>
      </c>
      <c r="H10" s="67">
        <v>0</v>
      </c>
      <c r="I10" s="68">
        <v>1</v>
      </c>
      <c r="J10" s="69">
        <v>663</v>
      </c>
      <c r="K10" s="68">
        <v>10</v>
      </c>
      <c r="L10" s="69"/>
      <c r="M10" s="68"/>
      <c r="N10" s="67"/>
      <c r="O10" s="757">
        <v>3</v>
      </c>
      <c r="P10" s="757">
        <v>52123</v>
      </c>
      <c r="Q10" s="757">
        <v>49321</v>
      </c>
      <c r="R10" s="759">
        <v>95.8</v>
      </c>
      <c r="S10" s="70"/>
      <c r="T10" s="68"/>
      <c r="U10" s="67"/>
      <c r="V10" s="755">
        <v>49321</v>
      </c>
      <c r="W10" s="762">
        <v>95.8</v>
      </c>
      <c r="X10" s="70">
        <v>1</v>
      </c>
      <c r="Y10" s="68">
        <v>40</v>
      </c>
      <c r="Z10" s="67">
        <v>19</v>
      </c>
    </row>
    <row r="11" spans="1:26" ht="16.5" customHeight="1">
      <c r="A11" s="754"/>
      <c r="B11" s="756"/>
      <c r="C11" s="73"/>
      <c r="D11" s="78"/>
      <c r="E11" s="74"/>
      <c r="F11" s="73">
        <v>1</v>
      </c>
      <c r="G11" s="74">
        <v>220</v>
      </c>
      <c r="H11" s="73">
        <v>106</v>
      </c>
      <c r="I11" s="74"/>
      <c r="J11" s="78"/>
      <c r="K11" s="74"/>
      <c r="L11" s="78"/>
      <c r="M11" s="74"/>
      <c r="N11" s="73"/>
      <c r="O11" s="758"/>
      <c r="P11" s="758"/>
      <c r="Q11" s="758"/>
      <c r="R11" s="760"/>
      <c r="S11" s="78"/>
      <c r="T11" s="74"/>
      <c r="U11" s="73"/>
      <c r="V11" s="761"/>
      <c r="W11" s="763"/>
      <c r="X11" s="78">
        <v>1</v>
      </c>
      <c r="Y11" s="74">
        <v>45</v>
      </c>
      <c r="Z11" s="73">
        <v>25</v>
      </c>
    </row>
    <row r="12" spans="1:26" ht="16.5" customHeight="1">
      <c r="A12" s="753" t="s">
        <v>104</v>
      </c>
      <c r="B12" s="755">
        <v>106200</v>
      </c>
      <c r="C12" s="79">
        <v>2</v>
      </c>
      <c r="D12" s="69">
        <v>115100</v>
      </c>
      <c r="E12" s="68">
        <v>105845</v>
      </c>
      <c r="F12" s="67">
        <v>1</v>
      </c>
      <c r="G12" s="68">
        <v>303</v>
      </c>
      <c r="H12" s="67">
        <v>256</v>
      </c>
      <c r="I12" s="68">
        <v>1</v>
      </c>
      <c r="J12" s="69">
        <v>200</v>
      </c>
      <c r="K12" s="68">
        <v>99</v>
      </c>
      <c r="L12" s="69">
        <v>3</v>
      </c>
      <c r="M12" s="68">
        <v>300</v>
      </c>
      <c r="N12" s="67">
        <v>510</v>
      </c>
      <c r="O12" s="757">
        <v>6</v>
      </c>
      <c r="P12" s="757">
        <v>115603</v>
      </c>
      <c r="Q12" s="757">
        <v>106200</v>
      </c>
      <c r="R12" s="759">
        <v>100</v>
      </c>
      <c r="S12" s="70"/>
      <c r="T12" s="68"/>
      <c r="U12" s="67"/>
      <c r="V12" s="755">
        <v>106200</v>
      </c>
      <c r="W12" s="762">
        <v>100</v>
      </c>
      <c r="X12" s="70"/>
      <c r="Y12" s="68"/>
      <c r="Z12" s="67"/>
    </row>
    <row r="13" spans="1:26" ht="16.5" customHeight="1">
      <c r="A13" s="754"/>
      <c r="B13" s="756"/>
      <c r="C13" s="72"/>
      <c r="D13" s="73"/>
      <c r="E13" s="74"/>
      <c r="F13" s="73"/>
      <c r="G13" s="75"/>
      <c r="H13" s="76"/>
      <c r="I13" s="74"/>
      <c r="J13" s="78"/>
      <c r="K13" s="74"/>
      <c r="L13" s="76"/>
      <c r="M13" s="75"/>
      <c r="N13" s="72"/>
      <c r="O13" s="758"/>
      <c r="P13" s="758"/>
      <c r="Q13" s="758"/>
      <c r="R13" s="760"/>
      <c r="S13" s="76"/>
      <c r="T13" s="75"/>
      <c r="U13" s="72"/>
      <c r="V13" s="761"/>
      <c r="W13" s="763"/>
      <c r="X13" s="76"/>
      <c r="Y13" s="75"/>
      <c r="Z13" s="72"/>
    </row>
    <row r="14" spans="1:26" ht="16.5" customHeight="1">
      <c r="A14" s="753" t="s">
        <v>105</v>
      </c>
      <c r="B14" s="755">
        <v>24144</v>
      </c>
      <c r="C14" s="68">
        <v>1</v>
      </c>
      <c r="D14" s="69">
        <v>25277</v>
      </c>
      <c r="E14" s="68">
        <v>20040</v>
      </c>
      <c r="F14" s="67">
        <v>4</v>
      </c>
      <c r="G14" s="68">
        <v>5130</v>
      </c>
      <c r="H14" s="67">
        <v>3404</v>
      </c>
      <c r="I14" s="68">
        <v>1</v>
      </c>
      <c r="J14" s="69">
        <v>630</v>
      </c>
      <c r="K14" s="68">
        <v>0</v>
      </c>
      <c r="L14" s="69"/>
      <c r="M14" s="68"/>
      <c r="N14" s="67"/>
      <c r="O14" s="757">
        <v>6</v>
      </c>
      <c r="P14" s="757">
        <v>31037</v>
      </c>
      <c r="Q14" s="757">
        <v>23444</v>
      </c>
      <c r="R14" s="759">
        <v>97.1</v>
      </c>
      <c r="S14" s="70">
        <v>1</v>
      </c>
      <c r="T14" s="68">
        <v>57</v>
      </c>
      <c r="U14" s="67">
        <v>34</v>
      </c>
      <c r="V14" s="755">
        <v>24166</v>
      </c>
      <c r="W14" s="762">
        <v>100.1</v>
      </c>
      <c r="X14" s="70"/>
      <c r="Y14" s="68"/>
      <c r="Z14" s="67"/>
    </row>
    <row r="15" spans="1:26" ht="16.5" customHeight="1">
      <c r="A15" s="754"/>
      <c r="B15" s="756"/>
      <c r="C15" s="72"/>
      <c r="D15" s="76"/>
      <c r="E15" s="75"/>
      <c r="F15" s="72"/>
      <c r="G15" s="75"/>
      <c r="H15" s="76"/>
      <c r="I15" s="75"/>
      <c r="J15" s="76"/>
      <c r="K15" s="75"/>
      <c r="L15" s="76"/>
      <c r="M15" s="75"/>
      <c r="N15" s="72"/>
      <c r="O15" s="758"/>
      <c r="P15" s="758"/>
      <c r="Q15" s="758"/>
      <c r="R15" s="760"/>
      <c r="S15" s="78">
        <v>14</v>
      </c>
      <c r="T15" s="74">
        <v>1099</v>
      </c>
      <c r="U15" s="73">
        <v>688</v>
      </c>
      <c r="V15" s="761"/>
      <c r="W15" s="763"/>
      <c r="X15" s="78">
        <v>40</v>
      </c>
      <c r="Y15" s="74">
        <v>992</v>
      </c>
      <c r="Z15" s="73">
        <v>547</v>
      </c>
    </row>
    <row r="16" spans="1:26" ht="16.5" customHeight="1">
      <c r="A16" s="753" t="s">
        <v>106</v>
      </c>
      <c r="B16" s="755">
        <v>12956</v>
      </c>
      <c r="C16" s="80">
        <v>1</v>
      </c>
      <c r="D16" s="81">
        <v>17600</v>
      </c>
      <c r="E16" s="80">
        <v>11130</v>
      </c>
      <c r="F16" s="82">
        <v>0</v>
      </c>
      <c r="G16" s="80">
        <v>0</v>
      </c>
      <c r="H16" s="82">
        <v>0</v>
      </c>
      <c r="I16" s="80"/>
      <c r="J16" s="81"/>
      <c r="K16" s="80"/>
      <c r="L16" s="80"/>
      <c r="M16" s="80"/>
      <c r="N16" s="81"/>
      <c r="O16" s="757">
        <v>1</v>
      </c>
      <c r="P16" s="757">
        <v>17600</v>
      </c>
      <c r="Q16" s="757">
        <v>11130</v>
      </c>
      <c r="R16" s="759">
        <v>85.9</v>
      </c>
      <c r="S16" s="70">
        <v>2</v>
      </c>
      <c r="T16" s="68">
        <v>136</v>
      </c>
      <c r="U16" s="67">
        <v>67</v>
      </c>
      <c r="V16" s="755">
        <v>11197</v>
      </c>
      <c r="W16" s="762">
        <v>86.4</v>
      </c>
      <c r="X16" s="70"/>
      <c r="Y16" s="68"/>
      <c r="Z16" s="67"/>
    </row>
    <row r="17" spans="1:26" ht="16.5" customHeight="1">
      <c r="A17" s="754"/>
      <c r="B17" s="756"/>
      <c r="C17" s="83"/>
      <c r="D17" s="73"/>
      <c r="E17" s="74"/>
      <c r="F17" s="73"/>
      <c r="G17" s="75"/>
      <c r="H17" s="76"/>
      <c r="I17" s="75"/>
      <c r="J17" s="76"/>
      <c r="K17" s="74"/>
      <c r="L17" s="76"/>
      <c r="M17" s="75"/>
      <c r="N17" s="76"/>
      <c r="O17" s="758"/>
      <c r="P17" s="758"/>
      <c r="Q17" s="758"/>
      <c r="R17" s="760"/>
      <c r="S17" s="76"/>
      <c r="T17" s="75"/>
      <c r="U17" s="72"/>
      <c r="V17" s="761"/>
      <c r="W17" s="763"/>
      <c r="X17" s="76"/>
      <c r="Y17" s="75"/>
      <c r="Z17" s="72"/>
    </row>
    <row r="18" spans="1:26" ht="16.5" customHeight="1">
      <c r="A18" s="753" t="s">
        <v>107</v>
      </c>
      <c r="B18" s="755">
        <v>63625</v>
      </c>
      <c r="C18" s="79">
        <v>1</v>
      </c>
      <c r="D18" s="69">
        <v>75000</v>
      </c>
      <c r="E18" s="68">
        <v>63620</v>
      </c>
      <c r="F18" s="69"/>
      <c r="G18" s="68"/>
      <c r="H18" s="69"/>
      <c r="I18" s="68">
        <v>0</v>
      </c>
      <c r="J18" s="69">
        <v>0</v>
      </c>
      <c r="K18" s="68">
        <v>0</v>
      </c>
      <c r="L18" s="69">
        <v>8</v>
      </c>
      <c r="M18" s="68">
        <v>4445</v>
      </c>
      <c r="N18" s="67">
        <v>0</v>
      </c>
      <c r="O18" s="757">
        <v>9</v>
      </c>
      <c r="P18" s="757">
        <v>75000</v>
      </c>
      <c r="Q18" s="757">
        <v>63620</v>
      </c>
      <c r="R18" s="759">
        <v>100</v>
      </c>
      <c r="S18" s="70">
        <v>1</v>
      </c>
      <c r="T18" s="68">
        <v>50</v>
      </c>
      <c r="U18" s="67">
        <v>3</v>
      </c>
      <c r="V18" s="755">
        <v>63623</v>
      </c>
      <c r="W18" s="762">
        <v>100</v>
      </c>
      <c r="X18" s="70"/>
      <c r="Y18" s="68"/>
      <c r="Z18" s="67"/>
    </row>
    <row r="19" spans="1:26" ht="16.5" customHeight="1">
      <c r="A19" s="754"/>
      <c r="B19" s="756"/>
      <c r="C19" s="73"/>
      <c r="D19" s="78"/>
      <c r="E19" s="74"/>
      <c r="F19" s="78"/>
      <c r="G19" s="74"/>
      <c r="H19" s="78"/>
      <c r="I19" s="74"/>
      <c r="J19" s="78"/>
      <c r="K19" s="74"/>
      <c r="L19" s="78"/>
      <c r="M19" s="74"/>
      <c r="N19" s="73"/>
      <c r="O19" s="758"/>
      <c r="P19" s="758"/>
      <c r="Q19" s="758"/>
      <c r="R19" s="760"/>
      <c r="S19" s="78"/>
      <c r="T19" s="74"/>
      <c r="U19" s="73"/>
      <c r="V19" s="761"/>
      <c r="W19" s="763"/>
      <c r="X19" s="78"/>
      <c r="Y19" s="74"/>
      <c r="Z19" s="73"/>
    </row>
    <row r="20" spans="1:26" ht="16.5" customHeight="1">
      <c r="A20" s="753" t="s">
        <v>108</v>
      </c>
      <c r="B20" s="755">
        <v>20257</v>
      </c>
      <c r="C20" s="68">
        <v>1</v>
      </c>
      <c r="D20" s="69">
        <v>24300</v>
      </c>
      <c r="E20" s="68">
        <v>19970</v>
      </c>
      <c r="F20" s="69"/>
      <c r="G20" s="68"/>
      <c r="H20" s="69"/>
      <c r="I20" s="68"/>
      <c r="J20" s="69"/>
      <c r="K20" s="68"/>
      <c r="L20" s="69"/>
      <c r="M20" s="68"/>
      <c r="N20" s="67"/>
      <c r="O20" s="757">
        <v>1</v>
      </c>
      <c r="P20" s="757">
        <v>24300</v>
      </c>
      <c r="Q20" s="757">
        <v>19970</v>
      </c>
      <c r="R20" s="759">
        <v>98.6</v>
      </c>
      <c r="S20" s="70"/>
      <c r="T20" s="68"/>
      <c r="U20" s="67"/>
      <c r="V20" s="755">
        <v>19970</v>
      </c>
      <c r="W20" s="762">
        <v>98.6</v>
      </c>
      <c r="X20" s="70"/>
      <c r="Y20" s="68"/>
      <c r="Z20" s="67"/>
    </row>
    <row r="21" spans="1:26" ht="16.5" customHeight="1">
      <c r="A21" s="754"/>
      <c r="B21" s="756"/>
      <c r="C21" s="72"/>
      <c r="D21" s="73"/>
      <c r="E21" s="74"/>
      <c r="F21" s="76"/>
      <c r="G21" s="75"/>
      <c r="H21" s="76"/>
      <c r="I21" s="75"/>
      <c r="J21" s="76"/>
      <c r="K21" s="75"/>
      <c r="L21" s="76"/>
      <c r="M21" s="75"/>
      <c r="N21" s="72"/>
      <c r="O21" s="758"/>
      <c r="P21" s="758"/>
      <c r="Q21" s="758"/>
      <c r="R21" s="760"/>
      <c r="S21" s="76"/>
      <c r="T21" s="75"/>
      <c r="U21" s="72"/>
      <c r="V21" s="761"/>
      <c r="W21" s="763"/>
      <c r="X21" s="76"/>
      <c r="Y21" s="75"/>
      <c r="Z21" s="72"/>
    </row>
    <row r="22" spans="1:26" ht="16.5" customHeight="1">
      <c r="A22" s="753" t="s">
        <v>109</v>
      </c>
      <c r="B22" s="755">
        <v>34822</v>
      </c>
      <c r="C22" s="68">
        <v>1</v>
      </c>
      <c r="D22" s="69">
        <v>33700</v>
      </c>
      <c r="E22" s="68">
        <v>34515</v>
      </c>
      <c r="F22" s="69"/>
      <c r="G22" s="68"/>
      <c r="H22" s="69"/>
      <c r="I22" s="68"/>
      <c r="J22" s="69"/>
      <c r="K22" s="68"/>
      <c r="L22" s="69"/>
      <c r="M22" s="68"/>
      <c r="N22" s="67"/>
      <c r="O22" s="757">
        <v>1</v>
      </c>
      <c r="P22" s="757">
        <v>33700</v>
      </c>
      <c r="Q22" s="757">
        <v>34515</v>
      </c>
      <c r="R22" s="759">
        <v>99.1</v>
      </c>
      <c r="S22" s="70"/>
      <c r="T22" s="68"/>
      <c r="U22" s="67"/>
      <c r="V22" s="755">
        <v>34515</v>
      </c>
      <c r="W22" s="762">
        <v>99.1</v>
      </c>
      <c r="X22" s="70"/>
      <c r="Y22" s="68"/>
      <c r="Z22" s="67"/>
    </row>
    <row r="23" spans="1:26" ht="16.5" customHeight="1">
      <c r="A23" s="754"/>
      <c r="B23" s="764"/>
      <c r="C23" s="85"/>
      <c r="D23" s="76"/>
      <c r="E23" s="75"/>
      <c r="F23" s="76"/>
      <c r="G23" s="75"/>
      <c r="H23" s="76"/>
      <c r="I23" s="75"/>
      <c r="J23" s="76"/>
      <c r="K23" s="75"/>
      <c r="L23" s="76"/>
      <c r="M23" s="75"/>
      <c r="N23" s="72"/>
      <c r="O23" s="758"/>
      <c r="P23" s="758"/>
      <c r="Q23" s="758"/>
      <c r="R23" s="760"/>
      <c r="S23" s="78"/>
      <c r="T23" s="74"/>
      <c r="U23" s="73"/>
      <c r="V23" s="761"/>
      <c r="W23" s="763"/>
      <c r="X23" s="78"/>
      <c r="Y23" s="74"/>
      <c r="Z23" s="73"/>
    </row>
    <row r="24" spans="1:26" ht="16.5" customHeight="1">
      <c r="A24" s="753" t="s">
        <v>110</v>
      </c>
      <c r="B24" s="765">
        <v>110241</v>
      </c>
      <c r="C24" s="80">
        <v>1</v>
      </c>
      <c r="D24" s="81">
        <v>92000</v>
      </c>
      <c r="E24" s="80">
        <v>82425</v>
      </c>
      <c r="F24" s="81">
        <v>10</v>
      </c>
      <c r="G24" s="80">
        <v>14350</v>
      </c>
      <c r="H24" s="82">
        <v>11515</v>
      </c>
      <c r="I24" s="80">
        <v>15</v>
      </c>
      <c r="J24" s="81">
        <v>8815</v>
      </c>
      <c r="K24" s="80">
        <v>352</v>
      </c>
      <c r="L24" s="81">
        <v>1</v>
      </c>
      <c r="M24" s="80">
        <v>341</v>
      </c>
      <c r="N24" s="81">
        <v>0</v>
      </c>
      <c r="O24" s="757">
        <v>74</v>
      </c>
      <c r="P24" s="757">
        <v>129953</v>
      </c>
      <c r="Q24" s="757">
        <v>104875</v>
      </c>
      <c r="R24" s="759">
        <v>95.1</v>
      </c>
      <c r="S24" s="70">
        <v>9</v>
      </c>
      <c r="T24" s="68">
        <v>571</v>
      </c>
      <c r="U24" s="67">
        <v>99</v>
      </c>
      <c r="V24" s="755">
        <v>107306</v>
      </c>
      <c r="W24" s="762">
        <v>97.3</v>
      </c>
      <c r="X24" s="70">
        <v>3</v>
      </c>
      <c r="Y24" s="68">
        <v>56</v>
      </c>
      <c r="Z24" s="67">
        <v>7</v>
      </c>
    </row>
    <row r="25" spans="1:26" ht="16.5" customHeight="1">
      <c r="A25" s="754"/>
      <c r="B25" s="764"/>
      <c r="C25" s="75"/>
      <c r="D25" s="73"/>
      <c r="E25" s="74"/>
      <c r="F25" s="76">
        <v>47</v>
      </c>
      <c r="G25" s="74">
        <v>14788</v>
      </c>
      <c r="H25" s="73">
        <v>10583</v>
      </c>
      <c r="I25" s="74"/>
      <c r="J25" s="78"/>
      <c r="K25" s="74"/>
      <c r="L25" s="78"/>
      <c r="M25" s="74"/>
      <c r="N25" s="78"/>
      <c r="O25" s="758"/>
      <c r="P25" s="758"/>
      <c r="Q25" s="758"/>
      <c r="R25" s="760"/>
      <c r="S25" s="76">
        <v>36</v>
      </c>
      <c r="T25" s="75">
        <v>3071</v>
      </c>
      <c r="U25" s="72">
        <v>2332</v>
      </c>
      <c r="V25" s="761"/>
      <c r="W25" s="763"/>
      <c r="X25" s="76">
        <v>17</v>
      </c>
      <c r="Y25" s="75">
        <v>495</v>
      </c>
      <c r="Z25" s="72">
        <v>451</v>
      </c>
    </row>
    <row r="26" spans="1:26" ht="16.5" customHeight="1">
      <c r="A26" s="753" t="s">
        <v>111</v>
      </c>
      <c r="B26" s="765">
        <v>49006</v>
      </c>
      <c r="C26" s="68">
        <v>1</v>
      </c>
      <c r="D26" s="69">
        <v>49850</v>
      </c>
      <c r="E26" s="68">
        <v>48936</v>
      </c>
      <c r="F26" s="67"/>
      <c r="G26" s="68"/>
      <c r="H26" s="67"/>
      <c r="I26" s="68"/>
      <c r="J26" s="69"/>
      <c r="K26" s="68"/>
      <c r="L26" s="69"/>
      <c r="M26" s="68"/>
      <c r="N26" s="67"/>
      <c r="O26" s="757">
        <v>1</v>
      </c>
      <c r="P26" s="757">
        <v>49850</v>
      </c>
      <c r="Q26" s="757">
        <v>48936</v>
      </c>
      <c r="R26" s="759">
        <v>99.9</v>
      </c>
      <c r="S26" s="70"/>
      <c r="T26" s="68"/>
      <c r="U26" s="67"/>
      <c r="V26" s="755">
        <v>48936</v>
      </c>
      <c r="W26" s="762">
        <v>99.9</v>
      </c>
      <c r="X26" s="70"/>
      <c r="Y26" s="68"/>
      <c r="Z26" s="67"/>
    </row>
    <row r="27" spans="1:26" ht="16.5" customHeight="1">
      <c r="A27" s="754"/>
      <c r="B27" s="756"/>
      <c r="C27" s="73"/>
      <c r="D27" s="78"/>
      <c r="E27" s="74"/>
      <c r="F27" s="73"/>
      <c r="G27" s="74"/>
      <c r="H27" s="78"/>
      <c r="I27" s="74"/>
      <c r="J27" s="78"/>
      <c r="K27" s="74"/>
      <c r="L27" s="78"/>
      <c r="M27" s="74"/>
      <c r="N27" s="73"/>
      <c r="O27" s="758"/>
      <c r="P27" s="758"/>
      <c r="Q27" s="758"/>
      <c r="R27" s="760"/>
      <c r="S27" s="78"/>
      <c r="T27" s="74"/>
      <c r="U27" s="73"/>
      <c r="V27" s="761"/>
      <c r="W27" s="763"/>
      <c r="X27" s="78"/>
      <c r="Y27" s="74"/>
      <c r="Z27" s="73"/>
    </row>
    <row r="28" spans="1:26" ht="16.5" customHeight="1">
      <c r="A28" s="753" t="s">
        <v>112</v>
      </c>
      <c r="B28" s="755">
        <v>56556</v>
      </c>
      <c r="C28" s="68">
        <v>1</v>
      </c>
      <c r="D28" s="69">
        <v>61000</v>
      </c>
      <c r="E28" s="68">
        <v>55940</v>
      </c>
      <c r="F28" s="69"/>
      <c r="G28" s="68"/>
      <c r="H28" s="69"/>
      <c r="I28" s="68">
        <v>6</v>
      </c>
      <c r="J28" s="69">
        <v>24483</v>
      </c>
      <c r="K28" s="68">
        <v>483</v>
      </c>
      <c r="L28" s="69">
        <v>0</v>
      </c>
      <c r="M28" s="68">
        <v>0</v>
      </c>
      <c r="N28" s="67">
        <v>0</v>
      </c>
      <c r="O28" s="757">
        <v>7</v>
      </c>
      <c r="P28" s="757">
        <v>85483</v>
      </c>
      <c r="Q28" s="757">
        <v>56423</v>
      </c>
      <c r="R28" s="759">
        <v>99.8</v>
      </c>
      <c r="S28" s="70"/>
      <c r="T28" s="68"/>
      <c r="U28" s="67"/>
      <c r="V28" s="755">
        <v>56688</v>
      </c>
      <c r="W28" s="762">
        <v>100.2</v>
      </c>
      <c r="X28" s="70"/>
      <c r="Y28" s="68"/>
      <c r="Z28" s="67"/>
    </row>
    <row r="29" spans="1:26" ht="16.5" customHeight="1">
      <c r="A29" s="754"/>
      <c r="B29" s="756"/>
      <c r="C29" s="73"/>
      <c r="D29" s="78"/>
      <c r="E29" s="74"/>
      <c r="F29" s="78"/>
      <c r="G29" s="74"/>
      <c r="H29" s="78"/>
      <c r="I29" s="74"/>
      <c r="J29" s="78"/>
      <c r="K29" s="74"/>
      <c r="L29" s="78"/>
      <c r="M29" s="74"/>
      <c r="N29" s="73"/>
      <c r="O29" s="758"/>
      <c r="P29" s="758"/>
      <c r="Q29" s="758"/>
      <c r="R29" s="760"/>
      <c r="S29" s="78">
        <v>4</v>
      </c>
      <c r="T29" s="74">
        <v>400</v>
      </c>
      <c r="U29" s="73">
        <v>265</v>
      </c>
      <c r="V29" s="761"/>
      <c r="W29" s="763"/>
      <c r="X29" s="78">
        <v>9</v>
      </c>
      <c r="Y29" s="74">
        <v>400</v>
      </c>
      <c r="Z29" s="73">
        <v>180</v>
      </c>
    </row>
    <row r="30" spans="1:26" ht="16.5" customHeight="1">
      <c r="A30" s="753" t="s">
        <v>113</v>
      </c>
      <c r="B30" s="755">
        <v>6215</v>
      </c>
      <c r="C30" s="68"/>
      <c r="D30" s="69" t="s">
        <v>114</v>
      </c>
      <c r="E30" s="68" t="s">
        <v>114</v>
      </c>
      <c r="F30" s="67">
        <v>15</v>
      </c>
      <c r="G30" s="68">
        <v>5662</v>
      </c>
      <c r="H30" s="67">
        <v>6112</v>
      </c>
      <c r="I30" s="68">
        <v>4</v>
      </c>
      <c r="J30" s="69">
        <v>1820</v>
      </c>
      <c r="K30" s="68">
        <v>77</v>
      </c>
      <c r="L30" s="69"/>
      <c r="M30" s="68"/>
      <c r="N30" s="67"/>
      <c r="O30" s="757">
        <v>19</v>
      </c>
      <c r="P30" s="757">
        <v>7482</v>
      </c>
      <c r="Q30" s="757">
        <v>6189</v>
      </c>
      <c r="R30" s="759">
        <v>99.6</v>
      </c>
      <c r="S30" s="70">
        <v>1</v>
      </c>
      <c r="T30" s="68">
        <v>50</v>
      </c>
      <c r="U30" s="67">
        <v>26</v>
      </c>
      <c r="V30" s="755">
        <v>6215</v>
      </c>
      <c r="W30" s="762">
        <v>100</v>
      </c>
      <c r="X30" s="70"/>
      <c r="Y30" s="68"/>
      <c r="Z30" s="67"/>
    </row>
    <row r="31" spans="1:26" ht="16.5" customHeight="1">
      <c r="A31" s="754"/>
      <c r="B31" s="756"/>
      <c r="C31" s="73"/>
      <c r="D31" s="73"/>
      <c r="E31" s="74"/>
      <c r="F31" s="73"/>
      <c r="G31" s="74"/>
      <c r="H31" s="78"/>
      <c r="I31" s="74"/>
      <c r="J31" s="78"/>
      <c r="K31" s="74"/>
      <c r="L31" s="78"/>
      <c r="M31" s="74"/>
      <c r="N31" s="73"/>
      <c r="O31" s="758"/>
      <c r="P31" s="758"/>
      <c r="Q31" s="758"/>
      <c r="R31" s="760"/>
      <c r="S31" s="76"/>
      <c r="T31" s="75"/>
      <c r="U31" s="72"/>
      <c r="V31" s="761"/>
      <c r="W31" s="763"/>
      <c r="X31" s="76"/>
      <c r="Y31" s="75"/>
      <c r="Z31" s="72"/>
    </row>
    <row r="32" spans="1:26" ht="16.5" customHeight="1">
      <c r="A32" s="766" t="s">
        <v>115</v>
      </c>
      <c r="B32" s="755">
        <v>36686</v>
      </c>
      <c r="C32" s="68">
        <v>1</v>
      </c>
      <c r="D32" s="69">
        <v>43650</v>
      </c>
      <c r="E32" s="68">
        <v>36190</v>
      </c>
      <c r="F32" s="69">
        <v>3</v>
      </c>
      <c r="G32" s="68">
        <v>971</v>
      </c>
      <c r="H32" s="67">
        <v>198</v>
      </c>
      <c r="I32" s="68"/>
      <c r="J32" s="69"/>
      <c r="K32" s="68"/>
      <c r="L32" s="69"/>
      <c r="M32" s="68"/>
      <c r="N32" s="67"/>
      <c r="O32" s="757">
        <v>4</v>
      </c>
      <c r="P32" s="757">
        <v>44621</v>
      </c>
      <c r="Q32" s="757">
        <v>36388</v>
      </c>
      <c r="R32" s="759">
        <v>99.2</v>
      </c>
      <c r="S32" s="70"/>
      <c r="T32" s="68"/>
      <c r="U32" s="67"/>
      <c r="V32" s="755">
        <v>36551</v>
      </c>
      <c r="W32" s="762">
        <v>99.6</v>
      </c>
      <c r="X32" s="70"/>
      <c r="Y32" s="68"/>
      <c r="Z32" s="67"/>
    </row>
    <row r="33" spans="1:26" ht="16.5" customHeight="1">
      <c r="A33" s="754"/>
      <c r="B33" s="756"/>
      <c r="C33" s="73"/>
      <c r="D33" s="78"/>
      <c r="E33" s="74"/>
      <c r="F33" s="76"/>
      <c r="G33" s="74"/>
      <c r="H33" s="78"/>
      <c r="I33" s="74"/>
      <c r="J33" s="78"/>
      <c r="K33" s="74"/>
      <c r="L33" s="78"/>
      <c r="M33" s="74"/>
      <c r="N33" s="73"/>
      <c r="O33" s="758"/>
      <c r="P33" s="758"/>
      <c r="Q33" s="758"/>
      <c r="R33" s="760"/>
      <c r="S33" s="78">
        <v>6</v>
      </c>
      <c r="T33" s="74">
        <v>469</v>
      </c>
      <c r="U33" s="73">
        <v>163</v>
      </c>
      <c r="V33" s="761"/>
      <c r="W33" s="763"/>
      <c r="X33" s="78">
        <v>3</v>
      </c>
      <c r="Y33" s="74">
        <v>121</v>
      </c>
      <c r="Z33" s="73">
        <v>48</v>
      </c>
    </row>
    <row r="34" spans="1:26" ht="16.5" customHeight="1">
      <c r="A34" s="753" t="s">
        <v>116</v>
      </c>
      <c r="B34" s="755">
        <v>26522</v>
      </c>
      <c r="C34" s="68">
        <v>1</v>
      </c>
      <c r="D34" s="69">
        <v>37300</v>
      </c>
      <c r="E34" s="68">
        <v>26196</v>
      </c>
      <c r="F34" s="69"/>
      <c r="G34" s="68"/>
      <c r="H34" s="69"/>
      <c r="I34" s="68">
        <v>0</v>
      </c>
      <c r="J34" s="69">
        <v>0</v>
      </c>
      <c r="K34" s="68">
        <v>0</v>
      </c>
      <c r="L34" s="69">
        <v>1</v>
      </c>
      <c r="M34" s="68">
        <v>2800</v>
      </c>
      <c r="N34" s="67">
        <v>3321</v>
      </c>
      <c r="O34" s="757">
        <v>2</v>
      </c>
      <c r="P34" s="757">
        <v>37300</v>
      </c>
      <c r="Q34" s="757">
        <v>26196</v>
      </c>
      <c r="R34" s="759">
        <v>98.8</v>
      </c>
      <c r="S34" s="70"/>
      <c r="T34" s="68"/>
      <c r="U34" s="67"/>
      <c r="V34" s="755">
        <v>26196</v>
      </c>
      <c r="W34" s="762">
        <v>98.8</v>
      </c>
      <c r="X34" s="70"/>
      <c r="Y34" s="68"/>
      <c r="Z34" s="67"/>
    </row>
    <row r="35" spans="1:26" ht="16.5" customHeight="1">
      <c r="A35" s="754"/>
      <c r="B35" s="756"/>
      <c r="C35" s="73"/>
      <c r="D35" s="78"/>
      <c r="E35" s="74"/>
      <c r="F35" s="78"/>
      <c r="G35" s="74"/>
      <c r="H35" s="78"/>
      <c r="I35" s="74"/>
      <c r="J35" s="78"/>
      <c r="K35" s="74"/>
      <c r="L35" s="78"/>
      <c r="M35" s="74"/>
      <c r="N35" s="73"/>
      <c r="O35" s="758"/>
      <c r="P35" s="758"/>
      <c r="Q35" s="758"/>
      <c r="R35" s="760"/>
      <c r="S35" s="78"/>
      <c r="T35" s="74"/>
      <c r="U35" s="73"/>
      <c r="V35" s="761"/>
      <c r="W35" s="763"/>
      <c r="X35" s="78"/>
      <c r="Y35" s="74"/>
      <c r="Z35" s="73"/>
    </row>
    <row r="36" spans="1:26" ht="16.5" customHeight="1">
      <c r="A36" s="753" t="s">
        <v>117</v>
      </c>
      <c r="B36" s="755">
        <v>18541</v>
      </c>
      <c r="C36" s="68">
        <v>1</v>
      </c>
      <c r="D36" s="69">
        <v>19000</v>
      </c>
      <c r="E36" s="68">
        <v>17466</v>
      </c>
      <c r="F36" s="67">
        <v>0</v>
      </c>
      <c r="G36" s="68">
        <v>0</v>
      </c>
      <c r="H36" s="67">
        <v>0</v>
      </c>
      <c r="I36" s="68"/>
      <c r="J36" s="69"/>
      <c r="K36" s="68"/>
      <c r="L36" s="69"/>
      <c r="M36" s="68"/>
      <c r="N36" s="67"/>
      <c r="O36" s="757">
        <v>1</v>
      </c>
      <c r="P36" s="757">
        <v>19000</v>
      </c>
      <c r="Q36" s="757">
        <v>17466</v>
      </c>
      <c r="R36" s="759">
        <v>94.2</v>
      </c>
      <c r="S36" s="70">
        <v>1</v>
      </c>
      <c r="T36" s="68">
        <v>95</v>
      </c>
      <c r="U36" s="67">
        <v>24</v>
      </c>
      <c r="V36" s="755">
        <v>17490</v>
      </c>
      <c r="W36" s="762">
        <v>94.3</v>
      </c>
      <c r="X36" s="70"/>
      <c r="Y36" s="68"/>
      <c r="Z36" s="67"/>
    </row>
    <row r="37" spans="1:26" ht="16.5" customHeight="1">
      <c r="A37" s="754"/>
      <c r="B37" s="756"/>
      <c r="C37" s="72"/>
      <c r="D37" s="73"/>
      <c r="E37" s="74"/>
      <c r="F37" s="73"/>
      <c r="G37" s="75"/>
      <c r="H37" s="76"/>
      <c r="I37" s="75"/>
      <c r="J37" s="76"/>
      <c r="K37" s="75"/>
      <c r="L37" s="76"/>
      <c r="M37" s="75"/>
      <c r="N37" s="72"/>
      <c r="O37" s="758"/>
      <c r="P37" s="758"/>
      <c r="Q37" s="758"/>
      <c r="R37" s="760"/>
      <c r="S37" s="76"/>
      <c r="T37" s="75"/>
      <c r="U37" s="72"/>
      <c r="V37" s="761"/>
      <c r="W37" s="763"/>
      <c r="X37" s="76"/>
      <c r="Y37" s="75"/>
      <c r="Z37" s="72"/>
    </row>
    <row r="38" spans="1:26" ht="16.5" customHeight="1">
      <c r="A38" s="753" t="s">
        <v>118</v>
      </c>
      <c r="B38" s="755">
        <v>12173</v>
      </c>
      <c r="C38" s="68">
        <v>1</v>
      </c>
      <c r="D38" s="69">
        <v>11820</v>
      </c>
      <c r="E38" s="68">
        <v>11534</v>
      </c>
      <c r="F38" s="69"/>
      <c r="G38" s="68"/>
      <c r="H38" s="69"/>
      <c r="I38" s="68"/>
      <c r="J38" s="69"/>
      <c r="K38" s="68"/>
      <c r="L38" s="69"/>
      <c r="M38" s="68"/>
      <c r="N38" s="67"/>
      <c r="O38" s="757">
        <v>2</v>
      </c>
      <c r="P38" s="757">
        <v>12120</v>
      </c>
      <c r="Q38" s="757">
        <v>11632</v>
      </c>
      <c r="R38" s="759">
        <v>95.6</v>
      </c>
      <c r="S38" s="70"/>
      <c r="T38" s="68"/>
      <c r="U38" s="67"/>
      <c r="V38" s="755">
        <v>11636</v>
      </c>
      <c r="W38" s="762">
        <v>95.6</v>
      </c>
      <c r="X38" s="70"/>
      <c r="Y38" s="68"/>
      <c r="Z38" s="67"/>
    </row>
    <row r="39" spans="1:26" ht="16.5" customHeight="1">
      <c r="A39" s="754"/>
      <c r="B39" s="756"/>
      <c r="C39" s="73"/>
      <c r="D39" s="78"/>
      <c r="E39" s="74"/>
      <c r="F39" s="76">
        <v>1</v>
      </c>
      <c r="G39" s="74">
        <v>300</v>
      </c>
      <c r="H39" s="73">
        <v>98</v>
      </c>
      <c r="I39" s="74"/>
      <c r="J39" s="78"/>
      <c r="K39" s="74"/>
      <c r="L39" s="78"/>
      <c r="M39" s="74"/>
      <c r="N39" s="73"/>
      <c r="O39" s="758"/>
      <c r="P39" s="758"/>
      <c r="Q39" s="758"/>
      <c r="R39" s="760"/>
      <c r="S39" s="78">
        <v>1</v>
      </c>
      <c r="T39" s="74">
        <v>56</v>
      </c>
      <c r="U39" s="73">
        <v>4</v>
      </c>
      <c r="V39" s="761"/>
      <c r="W39" s="763"/>
      <c r="X39" s="78"/>
      <c r="Y39" s="74"/>
      <c r="Z39" s="73"/>
    </row>
    <row r="40" spans="1:26" ht="16.5" customHeight="1">
      <c r="A40" s="753" t="s">
        <v>119</v>
      </c>
      <c r="B40" s="755">
        <v>16593</v>
      </c>
      <c r="C40" s="68">
        <v>1</v>
      </c>
      <c r="D40" s="69">
        <v>18860</v>
      </c>
      <c r="E40" s="68">
        <v>15929</v>
      </c>
      <c r="F40" s="69"/>
      <c r="G40" s="68"/>
      <c r="H40" s="69"/>
      <c r="I40" s="68"/>
      <c r="J40" s="69"/>
      <c r="K40" s="68"/>
      <c r="L40" s="69"/>
      <c r="M40" s="68"/>
      <c r="N40" s="67"/>
      <c r="O40" s="757">
        <v>1</v>
      </c>
      <c r="P40" s="757">
        <v>18860</v>
      </c>
      <c r="Q40" s="757">
        <v>15929</v>
      </c>
      <c r="R40" s="759">
        <v>96</v>
      </c>
      <c r="S40" s="70"/>
      <c r="T40" s="68"/>
      <c r="U40" s="67"/>
      <c r="V40" s="755">
        <v>15929</v>
      </c>
      <c r="W40" s="762">
        <v>96</v>
      </c>
      <c r="X40" s="70"/>
      <c r="Y40" s="68"/>
      <c r="Z40" s="67"/>
    </row>
    <row r="41" spans="1:26" ht="16.5" customHeight="1">
      <c r="A41" s="754"/>
      <c r="B41" s="756"/>
      <c r="C41" s="73"/>
      <c r="D41" s="78"/>
      <c r="E41" s="74"/>
      <c r="F41" s="78"/>
      <c r="G41" s="74"/>
      <c r="H41" s="78"/>
      <c r="I41" s="74"/>
      <c r="J41" s="78"/>
      <c r="K41" s="74"/>
      <c r="L41" s="78"/>
      <c r="M41" s="74"/>
      <c r="N41" s="73"/>
      <c r="O41" s="758"/>
      <c r="P41" s="758"/>
      <c r="Q41" s="758"/>
      <c r="R41" s="760"/>
      <c r="S41" s="78"/>
      <c r="T41" s="74"/>
      <c r="U41" s="73"/>
      <c r="V41" s="761"/>
      <c r="W41" s="763"/>
      <c r="X41" s="78"/>
      <c r="Y41" s="74"/>
      <c r="Z41" s="73"/>
    </row>
    <row r="42" spans="1:26" ht="16.5" customHeight="1">
      <c r="A42" s="753" t="s">
        <v>120</v>
      </c>
      <c r="B42" s="755">
        <v>7752</v>
      </c>
      <c r="C42" s="68">
        <v>1</v>
      </c>
      <c r="D42" s="69">
        <v>7900</v>
      </c>
      <c r="E42" s="68">
        <v>6309</v>
      </c>
      <c r="F42" s="67">
        <v>0</v>
      </c>
      <c r="G42" s="68">
        <v>0</v>
      </c>
      <c r="H42" s="67">
        <v>0</v>
      </c>
      <c r="I42" s="68"/>
      <c r="J42" s="69"/>
      <c r="K42" s="68"/>
      <c r="L42" s="69"/>
      <c r="M42" s="68"/>
      <c r="N42" s="67"/>
      <c r="O42" s="757">
        <v>5</v>
      </c>
      <c r="P42" s="757">
        <v>8533</v>
      </c>
      <c r="Q42" s="757">
        <v>6671</v>
      </c>
      <c r="R42" s="759">
        <v>86.1</v>
      </c>
      <c r="S42" s="70"/>
      <c r="T42" s="68"/>
      <c r="U42" s="67"/>
      <c r="V42" s="755">
        <v>6879</v>
      </c>
      <c r="W42" s="762">
        <v>88.7</v>
      </c>
      <c r="X42" s="70"/>
      <c r="Y42" s="68"/>
      <c r="Z42" s="67"/>
    </row>
    <row r="43" spans="1:26" ht="16.5" customHeight="1">
      <c r="A43" s="754"/>
      <c r="B43" s="756"/>
      <c r="C43" s="73"/>
      <c r="D43" s="78"/>
      <c r="E43" s="74"/>
      <c r="F43" s="73">
        <v>4</v>
      </c>
      <c r="G43" s="74">
        <v>633</v>
      </c>
      <c r="H43" s="73">
        <v>362</v>
      </c>
      <c r="I43" s="74"/>
      <c r="J43" s="78"/>
      <c r="K43" s="74"/>
      <c r="L43" s="78"/>
      <c r="M43" s="74"/>
      <c r="N43" s="73"/>
      <c r="O43" s="758"/>
      <c r="P43" s="758"/>
      <c r="Q43" s="758"/>
      <c r="R43" s="760"/>
      <c r="S43" s="78">
        <v>3</v>
      </c>
      <c r="T43" s="74">
        <v>258</v>
      </c>
      <c r="U43" s="73">
        <v>208</v>
      </c>
      <c r="V43" s="761"/>
      <c r="W43" s="763"/>
      <c r="X43" s="78">
        <v>15</v>
      </c>
      <c r="Y43" s="74">
        <v>556</v>
      </c>
      <c r="Z43" s="73">
        <v>309</v>
      </c>
    </row>
    <row r="44" spans="1:26" ht="16.5" customHeight="1">
      <c r="A44" s="753" t="s">
        <v>121</v>
      </c>
      <c r="B44" s="755">
        <v>15531</v>
      </c>
      <c r="C44" s="68">
        <v>1</v>
      </c>
      <c r="D44" s="69">
        <v>24940</v>
      </c>
      <c r="E44" s="87">
        <v>15143</v>
      </c>
      <c r="F44" s="69">
        <v>0</v>
      </c>
      <c r="G44" s="68">
        <v>0</v>
      </c>
      <c r="H44" s="67">
        <v>0</v>
      </c>
      <c r="I44" s="68"/>
      <c r="J44" s="69"/>
      <c r="K44" s="68"/>
      <c r="L44" s="69"/>
      <c r="M44" s="68"/>
      <c r="N44" s="67"/>
      <c r="O44" s="757">
        <v>1</v>
      </c>
      <c r="P44" s="757">
        <v>24940</v>
      </c>
      <c r="Q44" s="757">
        <v>15143</v>
      </c>
      <c r="R44" s="759">
        <v>97.5</v>
      </c>
      <c r="S44" s="70"/>
      <c r="T44" s="68"/>
      <c r="U44" s="67"/>
      <c r="V44" s="755">
        <v>15200</v>
      </c>
      <c r="W44" s="762">
        <v>97.9</v>
      </c>
      <c r="X44" s="70">
        <v>1</v>
      </c>
      <c r="Y44" s="68">
        <v>40</v>
      </c>
      <c r="Z44" s="67">
        <v>17</v>
      </c>
    </row>
    <row r="45" spans="1:26" ht="16.5" customHeight="1" thickBot="1">
      <c r="A45" s="767"/>
      <c r="B45" s="768"/>
      <c r="C45" s="88"/>
      <c r="D45" s="89"/>
      <c r="E45" s="90"/>
      <c r="F45" s="89"/>
      <c r="G45" s="91"/>
      <c r="H45" s="89"/>
      <c r="I45" s="91"/>
      <c r="J45" s="89"/>
      <c r="K45" s="91"/>
      <c r="L45" s="89"/>
      <c r="M45" s="91"/>
      <c r="N45" s="88"/>
      <c r="O45" s="769"/>
      <c r="P45" s="769"/>
      <c r="Q45" s="769"/>
      <c r="R45" s="770"/>
      <c r="S45" s="89">
        <v>1</v>
      </c>
      <c r="T45" s="91">
        <v>70</v>
      </c>
      <c r="U45" s="88">
        <v>57</v>
      </c>
      <c r="V45" s="771"/>
      <c r="W45" s="772"/>
      <c r="X45" s="89">
        <v>1</v>
      </c>
      <c r="Y45" s="91">
        <v>40</v>
      </c>
      <c r="Z45" s="88">
        <v>23</v>
      </c>
    </row>
    <row r="46" spans="1:26" ht="16.5" customHeight="1">
      <c r="A46" s="773" t="s">
        <v>122</v>
      </c>
      <c r="B46" s="774">
        <v>991525</v>
      </c>
      <c r="C46" s="92">
        <v>11</v>
      </c>
      <c r="D46" s="93">
        <v>995467</v>
      </c>
      <c r="E46" s="92">
        <v>951720</v>
      </c>
      <c r="F46" s="94">
        <v>15</v>
      </c>
      <c r="G46" s="92">
        <v>19783</v>
      </c>
      <c r="H46" s="92">
        <v>15175</v>
      </c>
      <c r="I46" s="95">
        <v>41</v>
      </c>
      <c r="J46" s="92">
        <v>51222</v>
      </c>
      <c r="K46" s="92">
        <v>2446</v>
      </c>
      <c r="L46" s="96">
        <v>51</v>
      </c>
      <c r="M46" s="92">
        <v>168682</v>
      </c>
      <c r="N46" s="92">
        <v>3960</v>
      </c>
      <c r="O46" s="775">
        <v>171</v>
      </c>
      <c r="P46" s="776">
        <v>1082986</v>
      </c>
      <c r="Q46" s="775">
        <v>980800</v>
      </c>
      <c r="R46" s="778">
        <v>98.9</v>
      </c>
      <c r="S46" s="97">
        <v>13</v>
      </c>
      <c r="T46" s="98">
        <v>814</v>
      </c>
      <c r="U46" s="98">
        <v>203</v>
      </c>
      <c r="V46" s="768">
        <v>984646</v>
      </c>
      <c r="W46" s="779">
        <v>99.3</v>
      </c>
      <c r="X46" s="97">
        <v>4</v>
      </c>
      <c r="Y46" s="98">
        <v>96</v>
      </c>
      <c r="Z46" s="98">
        <v>26</v>
      </c>
    </row>
    <row r="47" spans="1:26" ht="16.5" customHeight="1">
      <c r="A47" s="754"/>
      <c r="B47" s="761"/>
      <c r="C47" s="99"/>
      <c r="D47" s="100"/>
      <c r="E47" s="77"/>
      <c r="F47" s="76">
        <v>53</v>
      </c>
      <c r="G47" s="75">
        <v>16514</v>
      </c>
      <c r="H47" s="75">
        <v>11459</v>
      </c>
      <c r="I47" s="75" t="s">
        <v>114</v>
      </c>
      <c r="J47" s="75" t="s">
        <v>114</v>
      </c>
      <c r="K47" s="75" t="s">
        <v>114</v>
      </c>
      <c r="L47" s="75" t="s">
        <v>114</v>
      </c>
      <c r="M47" s="75" t="s">
        <v>114</v>
      </c>
      <c r="N47" s="75" t="s">
        <v>114</v>
      </c>
      <c r="O47" s="758"/>
      <c r="P47" s="777"/>
      <c r="Q47" s="758"/>
      <c r="R47" s="760"/>
      <c r="S47" s="76">
        <v>64</v>
      </c>
      <c r="T47" s="74">
        <v>5267</v>
      </c>
      <c r="U47" s="74">
        <v>3643</v>
      </c>
      <c r="V47" s="761"/>
      <c r="W47" s="780"/>
      <c r="X47" s="76">
        <v>94</v>
      </c>
      <c r="Y47" s="74">
        <v>2862</v>
      </c>
      <c r="Z47" s="74">
        <v>1542</v>
      </c>
    </row>
    <row r="48" spans="1:26" ht="16.5" customHeight="1">
      <c r="A48" s="753" t="s">
        <v>123</v>
      </c>
      <c r="B48" s="755">
        <v>140013</v>
      </c>
      <c r="C48" s="101">
        <v>7</v>
      </c>
      <c r="D48" s="102">
        <v>163470</v>
      </c>
      <c r="E48" s="101">
        <v>128767</v>
      </c>
      <c r="F48" s="69">
        <v>18</v>
      </c>
      <c r="G48" s="68">
        <v>6633</v>
      </c>
      <c r="H48" s="68">
        <v>6310</v>
      </c>
      <c r="I48" s="68">
        <v>4</v>
      </c>
      <c r="J48" s="69">
        <v>1820</v>
      </c>
      <c r="K48" s="68">
        <v>77</v>
      </c>
      <c r="L48" s="69">
        <v>1</v>
      </c>
      <c r="M48" s="68">
        <v>2800</v>
      </c>
      <c r="N48" s="67">
        <v>3321</v>
      </c>
      <c r="O48" s="757">
        <v>35</v>
      </c>
      <c r="P48" s="783">
        <v>172856</v>
      </c>
      <c r="Q48" s="757">
        <v>135614</v>
      </c>
      <c r="R48" s="759">
        <v>96.9</v>
      </c>
      <c r="S48" s="103">
        <v>2</v>
      </c>
      <c r="T48" s="67">
        <v>145</v>
      </c>
      <c r="U48" s="67">
        <v>50</v>
      </c>
      <c r="V48" s="755">
        <v>136096</v>
      </c>
      <c r="W48" s="762">
        <v>97.2</v>
      </c>
      <c r="X48" s="103">
        <v>1</v>
      </c>
      <c r="Y48" s="67">
        <v>40</v>
      </c>
      <c r="Z48" s="67">
        <v>17</v>
      </c>
    </row>
    <row r="49" spans="1:26" ht="16.5" customHeight="1" thickBot="1">
      <c r="A49" s="781"/>
      <c r="B49" s="782"/>
      <c r="C49" s="104"/>
      <c r="D49" s="105"/>
      <c r="E49" s="106"/>
      <c r="F49" s="89">
        <v>5</v>
      </c>
      <c r="G49" s="91">
        <v>933</v>
      </c>
      <c r="H49" s="91">
        <v>460</v>
      </c>
      <c r="I49" s="91" t="s">
        <v>114</v>
      </c>
      <c r="J49" s="91" t="s">
        <v>114</v>
      </c>
      <c r="K49" s="91" t="s">
        <v>114</v>
      </c>
      <c r="L49" s="91" t="s">
        <v>114</v>
      </c>
      <c r="M49" s="91" t="s">
        <v>114</v>
      </c>
      <c r="N49" s="91" t="s">
        <v>114</v>
      </c>
      <c r="O49" s="769"/>
      <c r="P49" s="784"/>
      <c r="Q49" s="769"/>
      <c r="R49" s="770"/>
      <c r="S49" s="88">
        <v>11</v>
      </c>
      <c r="T49" s="88">
        <v>853</v>
      </c>
      <c r="U49" s="88">
        <v>432</v>
      </c>
      <c r="V49" s="771"/>
      <c r="W49" s="785"/>
      <c r="X49" s="88">
        <v>19</v>
      </c>
      <c r="Y49" s="88">
        <v>717</v>
      </c>
      <c r="Z49" s="88">
        <v>380</v>
      </c>
    </row>
    <row r="50" spans="1:26" s="107" customFormat="1" ht="16.5" customHeight="1">
      <c r="A50" s="786" t="s">
        <v>124</v>
      </c>
      <c r="B50" s="775">
        <v>1131538</v>
      </c>
      <c r="C50" s="788">
        <v>18</v>
      </c>
      <c r="D50" s="775">
        <v>1158937</v>
      </c>
      <c r="E50" s="775">
        <v>1080487</v>
      </c>
      <c r="F50" s="775">
        <v>91</v>
      </c>
      <c r="G50" s="775">
        <v>43863</v>
      </c>
      <c r="H50" s="775">
        <v>33404</v>
      </c>
      <c r="I50" s="775">
        <v>45</v>
      </c>
      <c r="J50" s="775">
        <v>53042</v>
      </c>
      <c r="K50" s="775">
        <v>2523</v>
      </c>
      <c r="L50" s="775">
        <v>52</v>
      </c>
      <c r="M50" s="775">
        <v>171482</v>
      </c>
      <c r="N50" s="775">
        <v>7281</v>
      </c>
      <c r="O50" s="775">
        <v>206</v>
      </c>
      <c r="P50" s="776">
        <v>1255842</v>
      </c>
      <c r="Q50" s="775">
        <v>1116414</v>
      </c>
      <c r="R50" s="778">
        <v>98.7</v>
      </c>
      <c r="S50" s="776">
        <v>90</v>
      </c>
      <c r="T50" s="788">
        <v>7079</v>
      </c>
      <c r="U50" s="788">
        <v>4328</v>
      </c>
      <c r="V50" s="788">
        <v>1120742</v>
      </c>
      <c r="W50" s="789">
        <v>99</v>
      </c>
      <c r="X50" s="776">
        <v>118</v>
      </c>
      <c r="Y50" s="788">
        <v>3715</v>
      </c>
      <c r="Z50" s="788">
        <v>1965</v>
      </c>
    </row>
    <row r="51" spans="1:26" s="107" customFormat="1" ht="16.5" customHeight="1">
      <c r="A51" s="787"/>
      <c r="B51" s="758"/>
      <c r="C51" s="758"/>
      <c r="D51" s="758"/>
      <c r="E51" s="758"/>
      <c r="F51" s="758"/>
      <c r="G51" s="758"/>
      <c r="H51" s="758"/>
      <c r="I51" s="758"/>
      <c r="J51" s="758"/>
      <c r="K51" s="758"/>
      <c r="L51" s="758"/>
      <c r="M51" s="758"/>
      <c r="N51" s="758"/>
      <c r="O51" s="758"/>
      <c r="P51" s="777"/>
      <c r="Q51" s="758"/>
      <c r="R51" s="760"/>
      <c r="S51" s="777"/>
      <c r="T51" s="758"/>
      <c r="U51" s="758"/>
      <c r="V51" s="758"/>
      <c r="W51" s="760"/>
      <c r="X51" s="777"/>
      <c r="Y51" s="758"/>
      <c r="Z51" s="758"/>
    </row>
    <row r="52" spans="1:28" ht="16.5" customHeight="1">
      <c r="A52" s="108"/>
      <c r="B52" s="109" t="s">
        <v>125</v>
      </c>
      <c r="C52" s="110"/>
      <c r="D52" s="76"/>
      <c r="E52" s="76"/>
      <c r="F52" s="76"/>
      <c r="G52" s="76"/>
      <c r="H52" s="76"/>
      <c r="I52" s="76"/>
      <c r="J52" s="76"/>
      <c r="K52" s="76"/>
      <c r="L52" s="76"/>
      <c r="M52" s="76"/>
      <c r="N52" s="76"/>
      <c r="O52" s="111"/>
      <c r="P52" s="111"/>
      <c r="Q52" s="111"/>
      <c r="R52" s="112"/>
      <c r="S52" s="76"/>
      <c r="T52" s="76"/>
      <c r="U52" s="76"/>
      <c r="V52" s="76"/>
      <c r="W52" s="113"/>
      <c r="X52" s="76"/>
      <c r="Y52" s="76"/>
      <c r="Z52" s="76"/>
      <c r="AA52" s="114"/>
      <c r="AB52" s="114"/>
    </row>
    <row r="53" spans="1:26" ht="16.5" customHeight="1">
      <c r="A53" s="115" t="s">
        <v>126</v>
      </c>
      <c r="B53" s="116"/>
      <c r="C53" s="117"/>
      <c r="D53" s="78"/>
      <c r="E53" s="78"/>
      <c r="F53" s="117"/>
      <c r="G53" s="117"/>
      <c r="H53" s="117"/>
      <c r="I53" s="117"/>
      <c r="J53" s="117"/>
      <c r="K53" s="117"/>
      <c r="L53" s="117"/>
      <c r="M53" s="117"/>
      <c r="N53" s="117"/>
      <c r="O53" s="116"/>
      <c r="P53" s="116"/>
      <c r="Q53" s="117"/>
      <c r="R53" s="117"/>
      <c r="S53" s="117"/>
      <c r="T53" s="117"/>
      <c r="U53" s="117"/>
      <c r="V53" s="117"/>
      <c r="W53" s="116"/>
      <c r="X53" s="117"/>
      <c r="Y53" s="117"/>
      <c r="Z53" s="117"/>
    </row>
    <row r="54" spans="1:26" ht="16.5" customHeight="1">
      <c r="A54" s="753" t="s">
        <v>127</v>
      </c>
      <c r="B54" s="793">
        <v>225046</v>
      </c>
      <c r="C54" s="66">
        <v>3</v>
      </c>
      <c r="D54" s="118">
        <v>239950</v>
      </c>
      <c r="E54" s="66">
        <v>218401</v>
      </c>
      <c r="F54" s="119">
        <v>16</v>
      </c>
      <c r="G54" s="66">
        <v>5965</v>
      </c>
      <c r="H54" s="66">
        <v>6368</v>
      </c>
      <c r="I54" s="66">
        <v>5</v>
      </c>
      <c r="J54" s="66">
        <v>2020</v>
      </c>
      <c r="K54" s="66">
        <v>176</v>
      </c>
      <c r="L54" s="66">
        <v>11</v>
      </c>
      <c r="M54" s="66">
        <v>4745</v>
      </c>
      <c r="N54" s="66">
        <v>510</v>
      </c>
      <c r="O54" s="86"/>
      <c r="P54" s="66"/>
      <c r="Q54" s="66"/>
      <c r="R54" s="120"/>
      <c r="S54" s="118">
        <v>2</v>
      </c>
      <c r="T54" s="66">
        <v>100</v>
      </c>
      <c r="U54" s="66">
        <v>29</v>
      </c>
      <c r="V54" s="755">
        <v>224974</v>
      </c>
      <c r="W54" s="790">
        <v>100</v>
      </c>
      <c r="X54" s="118">
        <v>0</v>
      </c>
      <c r="Y54" s="66">
        <v>0</v>
      </c>
      <c r="Z54" s="66">
        <v>0</v>
      </c>
    </row>
    <row r="55" spans="1:26" ht="16.5" customHeight="1">
      <c r="A55" s="792"/>
      <c r="B55" s="794"/>
      <c r="C55" s="71"/>
      <c r="D55" s="76"/>
      <c r="E55" s="75"/>
      <c r="F55" s="121">
        <v>0</v>
      </c>
      <c r="G55" s="71">
        <v>0</v>
      </c>
      <c r="H55" s="71">
        <v>0</v>
      </c>
      <c r="I55" s="71"/>
      <c r="J55" s="71"/>
      <c r="K55" s="71"/>
      <c r="L55" s="71"/>
      <c r="M55" s="71"/>
      <c r="N55" s="71"/>
      <c r="O55" s="84">
        <v>35</v>
      </c>
      <c r="P55" s="71">
        <v>247935</v>
      </c>
      <c r="Q55" s="71">
        <v>224945</v>
      </c>
      <c r="R55" s="122">
        <v>100</v>
      </c>
      <c r="S55" s="123"/>
      <c r="T55" s="71"/>
      <c r="U55" s="71"/>
      <c r="V55" s="756"/>
      <c r="W55" s="791"/>
      <c r="X55" s="123"/>
      <c r="Y55" s="71"/>
      <c r="Z55" s="71"/>
    </row>
    <row r="56" spans="1:26" ht="16.5" customHeight="1">
      <c r="A56" s="753" t="s">
        <v>128</v>
      </c>
      <c r="B56" s="793">
        <v>264827</v>
      </c>
      <c r="C56" s="66">
        <v>5</v>
      </c>
      <c r="D56" s="118">
        <v>267650</v>
      </c>
      <c r="E56" s="66">
        <v>235266</v>
      </c>
      <c r="F56" s="119">
        <v>13</v>
      </c>
      <c r="G56" s="66">
        <v>15321</v>
      </c>
      <c r="H56" s="66">
        <v>11713</v>
      </c>
      <c r="I56" s="66">
        <v>21</v>
      </c>
      <c r="J56" s="66">
        <v>33298</v>
      </c>
      <c r="K56" s="66">
        <v>835</v>
      </c>
      <c r="L56" s="66">
        <v>2</v>
      </c>
      <c r="M56" s="66">
        <v>3141</v>
      </c>
      <c r="N56" s="66">
        <v>3321</v>
      </c>
      <c r="O56" s="86"/>
      <c r="P56" s="66"/>
      <c r="Q56" s="66"/>
      <c r="R56" s="120"/>
      <c r="S56" s="118">
        <v>9</v>
      </c>
      <c r="T56" s="66">
        <v>571</v>
      </c>
      <c r="U56" s="66">
        <v>99</v>
      </c>
      <c r="V56" s="755">
        <v>261256</v>
      </c>
      <c r="W56" s="790">
        <v>98.7</v>
      </c>
      <c r="X56" s="118">
        <v>3</v>
      </c>
      <c r="Y56" s="66">
        <v>56</v>
      </c>
      <c r="Z56" s="66">
        <v>7</v>
      </c>
    </row>
    <row r="57" spans="1:26" ht="16.5" customHeight="1">
      <c r="A57" s="792"/>
      <c r="B57" s="794"/>
      <c r="C57" s="71"/>
      <c r="D57" s="73"/>
      <c r="E57" s="74"/>
      <c r="F57" s="121">
        <v>47</v>
      </c>
      <c r="G57" s="71">
        <v>14788</v>
      </c>
      <c r="H57" s="71">
        <v>10583</v>
      </c>
      <c r="I57" s="71"/>
      <c r="J57" s="71"/>
      <c r="K57" s="71"/>
      <c r="L57" s="71"/>
      <c r="M57" s="71"/>
      <c r="N57" s="71"/>
      <c r="O57" s="84">
        <v>88</v>
      </c>
      <c r="P57" s="71">
        <v>331057</v>
      </c>
      <c r="Q57" s="71">
        <v>258397</v>
      </c>
      <c r="R57" s="124">
        <v>97.6</v>
      </c>
      <c r="S57" s="123">
        <v>46</v>
      </c>
      <c r="T57" s="71">
        <v>3940</v>
      </c>
      <c r="U57" s="71">
        <v>2760</v>
      </c>
      <c r="V57" s="756"/>
      <c r="W57" s="791"/>
      <c r="X57" s="123">
        <v>29</v>
      </c>
      <c r="Y57" s="71">
        <v>1016</v>
      </c>
      <c r="Z57" s="71">
        <v>679</v>
      </c>
    </row>
    <row r="58" spans="1:26" ht="16.5" customHeight="1">
      <c r="A58" s="753" t="s">
        <v>129</v>
      </c>
      <c r="B58" s="793">
        <v>119049</v>
      </c>
      <c r="C58" s="66">
        <v>5</v>
      </c>
      <c r="D58" s="118">
        <v>125220</v>
      </c>
      <c r="E58" s="66">
        <v>114104</v>
      </c>
      <c r="F58" s="119">
        <v>0</v>
      </c>
      <c r="G58" s="66">
        <v>0</v>
      </c>
      <c r="H58" s="66">
        <v>0</v>
      </c>
      <c r="I58" s="66">
        <v>1</v>
      </c>
      <c r="J58" s="66">
        <v>663</v>
      </c>
      <c r="K58" s="66">
        <v>10</v>
      </c>
      <c r="L58" s="66">
        <v>0</v>
      </c>
      <c r="M58" s="66">
        <v>0</v>
      </c>
      <c r="N58" s="66">
        <v>0</v>
      </c>
      <c r="O58" s="86"/>
      <c r="P58" s="66"/>
      <c r="Q58" s="66"/>
      <c r="R58" s="122"/>
      <c r="S58" s="118">
        <v>1</v>
      </c>
      <c r="T58" s="66">
        <v>95</v>
      </c>
      <c r="U58" s="66">
        <v>24</v>
      </c>
      <c r="V58" s="755">
        <v>114346</v>
      </c>
      <c r="W58" s="790">
        <v>96</v>
      </c>
      <c r="X58" s="118">
        <v>1</v>
      </c>
      <c r="Y58" s="66">
        <v>40</v>
      </c>
      <c r="Z58" s="66">
        <v>19</v>
      </c>
    </row>
    <row r="59" spans="1:26" ht="16.5" customHeight="1">
      <c r="A59" s="792"/>
      <c r="B59" s="794"/>
      <c r="C59" s="71"/>
      <c r="D59" s="76"/>
      <c r="E59" s="75"/>
      <c r="F59" s="121">
        <v>2</v>
      </c>
      <c r="G59" s="71">
        <v>520</v>
      </c>
      <c r="H59" s="71">
        <v>204</v>
      </c>
      <c r="I59" s="71"/>
      <c r="J59" s="71"/>
      <c r="K59" s="71"/>
      <c r="L59" s="71"/>
      <c r="M59" s="71"/>
      <c r="N59" s="71"/>
      <c r="O59" s="84">
        <v>8</v>
      </c>
      <c r="P59" s="71">
        <v>126403</v>
      </c>
      <c r="Q59" s="71">
        <v>114318</v>
      </c>
      <c r="R59" s="122">
        <v>96</v>
      </c>
      <c r="S59" s="123">
        <v>1</v>
      </c>
      <c r="T59" s="71">
        <v>56</v>
      </c>
      <c r="U59" s="71">
        <v>4</v>
      </c>
      <c r="V59" s="756"/>
      <c r="W59" s="791"/>
      <c r="X59" s="123">
        <v>1</v>
      </c>
      <c r="Y59" s="71">
        <v>45</v>
      </c>
      <c r="Z59" s="71">
        <v>25</v>
      </c>
    </row>
    <row r="60" spans="1:26" ht="16.5" customHeight="1">
      <c r="A60" s="753" t="s">
        <v>130</v>
      </c>
      <c r="B60" s="793">
        <v>60383</v>
      </c>
      <c r="C60" s="66">
        <v>4</v>
      </c>
      <c r="D60" s="118">
        <v>75717</v>
      </c>
      <c r="E60" s="66">
        <v>52622</v>
      </c>
      <c r="F60" s="119">
        <v>4</v>
      </c>
      <c r="G60" s="66">
        <v>5130</v>
      </c>
      <c r="H60" s="66">
        <v>3404</v>
      </c>
      <c r="I60" s="66">
        <v>1</v>
      </c>
      <c r="J60" s="66">
        <v>630</v>
      </c>
      <c r="K60" s="66">
        <v>0</v>
      </c>
      <c r="L60" s="66">
        <v>0</v>
      </c>
      <c r="M60" s="66">
        <v>0</v>
      </c>
      <c r="N60" s="66">
        <v>0</v>
      </c>
      <c r="O60" s="86"/>
      <c r="P60" s="66"/>
      <c r="Q60" s="66"/>
      <c r="R60" s="120"/>
      <c r="S60" s="118">
        <v>3</v>
      </c>
      <c r="T60" s="66">
        <v>193</v>
      </c>
      <c r="U60" s="66">
        <v>101</v>
      </c>
      <c r="V60" s="755">
        <v>57442</v>
      </c>
      <c r="W60" s="790">
        <v>95.1</v>
      </c>
      <c r="X60" s="118">
        <v>1</v>
      </c>
      <c r="Y60" s="66">
        <v>40</v>
      </c>
      <c r="Z60" s="66">
        <v>17</v>
      </c>
    </row>
    <row r="61" spans="1:26" ht="16.5" customHeight="1">
      <c r="A61" s="792"/>
      <c r="B61" s="794"/>
      <c r="C61" s="71"/>
      <c r="D61" s="78"/>
      <c r="E61" s="74"/>
      <c r="F61" s="121">
        <v>4</v>
      </c>
      <c r="G61" s="71">
        <v>633</v>
      </c>
      <c r="H61" s="71">
        <v>362</v>
      </c>
      <c r="I61" s="71"/>
      <c r="J61" s="71"/>
      <c r="K61" s="71"/>
      <c r="L61" s="71"/>
      <c r="M61" s="71"/>
      <c r="N61" s="71"/>
      <c r="O61" s="84">
        <v>13</v>
      </c>
      <c r="P61" s="71">
        <v>82110</v>
      </c>
      <c r="Q61" s="71">
        <v>56388</v>
      </c>
      <c r="R61" s="124">
        <v>93.4</v>
      </c>
      <c r="S61" s="123">
        <v>18</v>
      </c>
      <c r="T61" s="71">
        <v>1427</v>
      </c>
      <c r="U61" s="71">
        <v>953</v>
      </c>
      <c r="V61" s="756"/>
      <c r="W61" s="791"/>
      <c r="X61" s="123">
        <v>56</v>
      </c>
      <c r="Y61" s="71">
        <v>1588</v>
      </c>
      <c r="Z61" s="71">
        <v>879</v>
      </c>
    </row>
    <row r="62" ht="16.5" customHeight="1">
      <c r="B62" s="125"/>
    </row>
  </sheetData>
  <sheetProtection/>
  <mergeCells count="245">
    <mergeCell ref="A60:A61"/>
    <mergeCell ref="B60:B61"/>
    <mergeCell ref="V60:V61"/>
    <mergeCell ref="W60:W61"/>
    <mergeCell ref="A56:A57"/>
    <mergeCell ref="B56:B57"/>
    <mergeCell ref="V56:V57"/>
    <mergeCell ref="W56:W57"/>
    <mergeCell ref="A58:A59"/>
    <mergeCell ref="B58:B59"/>
    <mergeCell ref="V58:V59"/>
    <mergeCell ref="W58:W59"/>
    <mergeCell ref="Y50:Y51"/>
    <mergeCell ref="Z50:Z51"/>
    <mergeCell ref="A54:A55"/>
    <mergeCell ref="B54:B55"/>
    <mergeCell ref="V54:V55"/>
    <mergeCell ref="W54:W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V46:V47"/>
    <mergeCell ref="W46:W47"/>
    <mergeCell ref="A48:A49"/>
    <mergeCell ref="B48:B49"/>
    <mergeCell ref="O48:O49"/>
    <mergeCell ref="P48:P49"/>
    <mergeCell ref="Q48:Q49"/>
    <mergeCell ref="R48:R49"/>
    <mergeCell ref="V48:V49"/>
    <mergeCell ref="W48:W49"/>
    <mergeCell ref="A46:A47"/>
    <mergeCell ref="B46:B47"/>
    <mergeCell ref="O46:O47"/>
    <mergeCell ref="P46:P47"/>
    <mergeCell ref="Q46:Q47"/>
    <mergeCell ref="R46:R47"/>
    <mergeCell ref="V42:V43"/>
    <mergeCell ref="W42:W43"/>
    <mergeCell ref="A44:A45"/>
    <mergeCell ref="B44:B45"/>
    <mergeCell ref="O44:O45"/>
    <mergeCell ref="P44:P45"/>
    <mergeCell ref="Q44:Q45"/>
    <mergeCell ref="R44:R45"/>
    <mergeCell ref="V44:V45"/>
    <mergeCell ref="W44:W45"/>
    <mergeCell ref="A42:A43"/>
    <mergeCell ref="B42:B43"/>
    <mergeCell ref="O42:O43"/>
    <mergeCell ref="P42:P43"/>
    <mergeCell ref="Q42:Q43"/>
    <mergeCell ref="R42:R43"/>
    <mergeCell ref="V38:V39"/>
    <mergeCell ref="W38:W39"/>
    <mergeCell ref="A40:A41"/>
    <mergeCell ref="B40:B41"/>
    <mergeCell ref="O40:O41"/>
    <mergeCell ref="P40:P41"/>
    <mergeCell ref="Q40:Q41"/>
    <mergeCell ref="R40:R41"/>
    <mergeCell ref="V40:V41"/>
    <mergeCell ref="W40:W41"/>
    <mergeCell ref="A38:A39"/>
    <mergeCell ref="B38:B39"/>
    <mergeCell ref="O38:O39"/>
    <mergeCell ref="P38:P39"/>
    <mergeCell ref="Q38:Q39"/>
    <mergeCell ref="R38:R39"/>
    <mergeCell ref="V34:V35"/>
    <mergeCell ref="W34:W35"/>
    <mergeCell ref="A36:A37"/>
    <mergeCell ref="B36:B37"/>
    <mergeCell ref="O36:O37"/>
    <mergeCell ref="P36:P37"/>
    <mergeCell ref="Q36:Q37"/>
    <mergeCell ref="R36:R37"/>
    <mergeCell ref="V36:V37"/>
    <mergeCell ref="W36:W37"/>
    <mergeCell ref="A34:A35"/>
    <mergeCell ref="B34:B35"/>
    <mergeCell ref="O34:O35"/>
    <mergeCell ref="P34:P35"/>
    <mergeCell ref="Q34:Q35"/>
    <mergeCell ref="R34:R35"/>
    <mergeCell ref="V30:V31"/>
    <mergeCell ref="W30:W31"/>
    <mergeCell ref="A32:A33"/>
    <mergeCell ref="B32:B33"/>
    <mergeCell ref="O32:O33"/>
    <mergeCell ref="P32:P33"/>
    <mergeCell ref="Q32:Q33"/>
    <mergeCell ref="R32:R33"/>
    <mergeCell ref="V32:V33"/>
    <mergeCell ref="W32:W33"/>
    <mergeCell ref="A30:A31"/>
    <mergeCell ref="B30:B31"/>
    <mergeCell ref="O30:O31"/>
    <mergeCell ref="P30:P31"/>
    <mergeCell ref="Q30:Q31"/>
    <mergeCell ref="R30:R31"/>
    <mergeCell ref="V26:V27"/>
    <mergeCell ref="W26:W27"/>
    <mergeCell ref="A28:A29"/>
    <mergeCell ref="B28:B29"/>
    <mergeCell ref="O28:O29"/>
    <mergeCell ref="P28:P29"/>
    <mergeCell ref="Q28:Q29"/>
    <mergeCell ref="R28:R29"/>
    <mergeCell ref="V28:V29"/>
    <mergeCell ref="W28:W29"/>
    <mergeCell ref="A26:A27"/>
    <mergeCell ref="B26:B27"/>
    <mergeCell ref="O26:O27"/>
    <mergeCell ref="P26:P27"/>
    <mergeCell ref="Q26:Q27"/>
    <mergeCell ref="R26:R27"/>
    <mergeCell ref="V22:V23"/>
    <mergeCell ref="W22:W23"/>
    <mergeCell ref="A24:A25"/>
    <mergeCell ref="B24:B25"/>
    <mergeCell ref="O24:O25"/>
    <mergeCell ref="P24:P25"/>
    <mergeCell ref="Q24:Q25"/>
    <mergeCell ref="R24:R25"/>
    <mergeCell ref="V24:V25"/>
    <mergeCell ref="W24:W25"/>
    <mergeCell ref="A22:A23"/>
    <mergeCell ref="B22:B23"/>
    <mergeCell ref="O22:O23"/>
    <mergeCell ref="P22:P23"/>
    <mergeCell ref="Q22:Q23"/>
    <mergeCell ref="R22:R23"/>
    <mergeCell ref="V18:V19"/>
    <mergeCell ref="W18:W19"/>
    <mergeCell ref="A20:A21"/>
    <mergeCell ref="B20:B21"/>
    <mergeCell ref="O20:O21"/>
    <mergeCell ref="P20:P21"/>
    <mergeCell ref="Q20:Q21"/>
    <mergeCell ref="R20:R21"/>
    <mergeCell ref="V20:V21"/>
    <mergeCell ref="W20:W21"/>
    <mergeCell ref="A18:A19"/>
    <mergeCell ref="B18:B19"/>
    <mergeCell ref="O18:O19"/>
    <mergeCell ref="P18:P19"/>
    <mergeCell ref="Q18:Q19"/>
    <mergeCell ref="R18:R19"/>
    <mergeCell ref="V14:V15"/>
    <mergeCell ref="W14:W15"/>
    <mergeCell ref="A16:A17"/>
    <mergeCell ref="B16:B17"/>
    <mergeCell ref="O16:O17"/>
    <mergeCell ref="P16:P17"/>
    <mergeCell ref="Q16:Q17"/>
    <mergeCell ref="R16:R17"/>
    <mergeCell ref="V16:V17"/>
    <mergeCell ref="W16:W17"/>
    <mergeCell ref="A14:A15"/>
    <mergeCell ref="B14:B15"/>
    <mergeCell ref="O14:O15"/>
    <mergeCell ref="P14:P15"/>
    <mergeCell ref="Q14:Q15"/>
    <mergeCell ref="R14:R15"/>
    <mergeCell ref="V10:V11"/>
    <mergeCell ref="W10:W11"/>
    <mergeCell ref="A12:A13"/>
    <mergeCell ref="B12:B13"/>
    <mergeCell ref="O12:O13"/>
    <mergeCell ref="P12:P13"/>
    <mergeCell ref="Q12:Q13"/>
    <mergeCell ref="R12:R13"/>
    <mergeCell ref="V12:V13"/>
    <mergeCell ref="W12:W13"/>
    <mergeCell ref="A10:A11"/>
    <mergeCell ref="B10:B11"/>
    <mergeCell ref="O10:O11"/>
    <mergeCell ref="P10:P11"/>
    <mergeCell ref="Q10:Q11"/>
    <mergeCell ref="R10:R11"/>
    <mergeCell ref="Z4:Z5"/>
    <mergeCell ref="A8:A9"/>
    <mergeCell ref="B8:B9"/>
    <mergeCell ref="O8:O9"/>
    <mergeCell ref="P8:P9"/>
    <mergeCell ref="Q8:Q9"/>
    <mergeCell ref="R8:R9"/>
    <mergeCell ref="V8:V9"/>
    <mergeCell ref="W8:W9"/>
    <mergeCell ref="T4:T5"/>
    <mergeCell ref="U4:U5"/>
    <mergeCell ref="V4:V5"/>
    <mergeCell ref="W4:W5"/>
    <mergeCell ref="X4:X5"/>
    <mergeCell ref="Y4:Y5"/>
    <mergeCell ref="N4:N5"/>
    <mergeCell ref="O4:O5"/>
    <mergeCell ref="P4:P5"/>
    <mergeCell ref="Q4:Q5"/>
    <mergeCell ref="R4:R5"/>
    <mergeCell ref="S4:S5"/>
    <mergeCell ref="H4:H5"/>
    <mergeCell ref="I4:I5"/>
    <mergeCell ref="J4:J5"/>
    <mergeCell ref="K4:K5"/>
    <mergeCell ref="L4:L5"/>
    <mergeCell ref="M4:M5"/>
    <mergeCell ref="X2:Z2"/>
    <mergeCell ref="A3:A5"/>
    <mergeCell ref="B3:B5"/>
    <mergeCell ref="I3:K3"/>
    <mergeCell ref="L3:N3"/>
    <mergeCell ref="C4:C5"/>
    <mergeCell ref="D4:D5"/>
    <mergeCell ref="E4:E5"/>
    <mergeCell ref="F4:F5"/>
    <mergeCell ref="G4:G5"/>
    <mergeCell ref="C2:E2"/>
    <mergeCell ref="F2:H2"/>
    <mergeCell ref="I2:N2"/>
    <mergeCell ref="O2:R2"/>
    <mergeCell ref="S2:U2"/>
    <mergeCell ref="V2:W2"/>
  </mergeCells>
  <printOptions/>
  <pageMargins left="0.5905511811023623" right="0.5905511811023623" top="0.7874015748031497" bottom="0.3937007874015748" header="0" footer="0.1968503937007874"/>
  <pageSetup fitToHeight="1" fitToWidth="1" horizontalDpi="600" verticalDpi="600" orientation="landscape" paperSize="9" scale="5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K39"/>
  <sheetViews>
    <sheetView view="pageBreakPreview" zoomScale="95" zoomScaleSheetLayoutView="95" zoomScalePageLayoutView="0" workbookViewId="0" topLeftCell="X20">
      <selection activeCell="BD29" sqref="BD29"/>
    </sheetView>
  </sheetViews>
  <sheetFormatPr defaultColWidth="9.00390625" defaultRowHeight="13.5"/>
  <cols>
    <col min="1" max="1" width="9.50390625" style="131" customWidth="1"/>
    <col min="2" max="2" width="5.375" style="131" customWidth="1"/>
    <col min="3" max="3" width="7.25390625" style="131" customWidth="1"/>
    <col min="4" max="23" width="12.00390625" style="131" hidden="1" customWidth="1"/>
    <col min="24" max="24" width="8.375" style="201" customWidth="1"/>
    <col min="25" max="28" width="8.625" style="201" hidden="1" customWidth="1"/>
    <col min="29" max="29" width="8.375" style="201" customWidth="1"/>
    <col min="30" max="32" width="8.625" style="201" hidden="1" customWidth="1"/>
    <col min="33" max="33" width="8.375" style="201" customWidth="1"/>
    <col min="34" max="36" width="8.625" style="201" hidden="1" customWidth="1"/>
    <col min="37" max="37" width="8.625" style="131" hidden="1" customWidth="1"/>
    <col min="38" max="38" width="8.375" style="131" customWidth="1"/>
    <col min="39" max="42" width="8.625" style="131" hidden="1" customWidth="1"/>
    <col min="43" max="43" width="8.375" style="131" customWidth="1"/>
    <col min="44" max="47" width="8.625" style="131" hidden="1" customWidth="1"/>
    <col min="48" max="48" width="8.375" style="131" customWidth="1"/>
    <col min="49" max="49" width="8.625" style="131" hidden="1" customWidth="1"/>
    <col min="50" max="50" width="8.375" style="131" hidden="1" customWidth="1"/>
    <col min="51" max="61" width="8.375" style="131" customWidth="1"/>
    <col min="62" max="62" width="8.50390625" style="694" customWidth="1"/>
    <col min="63" max="63" width="8.50390625" style="688" customWidth="1"/>
    <col min="64" max="16384" width="9.00390625" style="131" customWidth="1"/>
  </cols>
  <sheetData>
    <row r="1" spans="1:63" s="130" customFormat="1" ht="18.75">
      <c r="A1" s="126" t="s">
        <v>131</v>
      </c>
      <c r="B1" s="126"/>
      <c r="C1" s="127"/>
      <c r="D1" s="128"/>
      <c r="E1" s="128"/>
      <c r="F1" s="128"/>
      <c r="G1" s="128"/>
      <c r="H1" s="128"/>
      <c r="I1" s="128"/>
      <c r="J1" s="128"/>
      <c r="K1" s="128"/>
      <c r="L1" s="128"/>
      <c r="M1" s="128"/>
      <c r="N1" s="128"/>
      <c r="O1" s="128"/>
      <c r="P1" s="128"/>
      <c r="Q1" s="128"/>
      <c r="R1" s="128"/>
      <c r="S1" s="128"/>
      <c r="T1" s="128"/>
      <c r="U1" s="128"/>
      <c r="V1" s="128"/>
      <c r="W1" s="128"/>
      <c r="X1" s="129"/>
      <c r="Y1" s="129"/>
      <c r="Z1" s="129"/>
      <c r="AA1" s="129"/>
      <c r="AB1" s="129"/>
      <c r="AC1" s="129"/>
      <c r="AD1" s="129"/>
      <c r="AE1" s="129"/>
      <c r="AF1" s="129"/>
      <c r="AG1" s="129"/>
      <c r="AH1" s="129"/>
      <c r="AI1" s="129"/>
      <c r="AJ1" s="129"/>
      <c r="AK1" s="128"/>
      <c r="AL1" s="128"/>
      <c r="AM1" s="128"/>
      <c r="AN1" s="128"/>
      <c r="AO1" s="128"/>
      <c r="AP1" s="128"/>
      <c r="AQ1" s="128"/>
      <c r="AR1" s="128"/>
      <c r="BJ1" s="694"/>
      <c r="BK1" s="694"/>
    </row>
    <row r="2" spans="1:63" ht="25.5" customHeight="1">
      <c r="A2" s="795" t="s">
        <v>132</v>
      </c>
      <c r="B2" s="796"/>
      <c r="C2" s="797"/>
      <c r="D2" s="702" t="s">
        <v>133</v>
      </c>
      <c r="E2" s="702" t="s">
        <v>134</v>
      </c>
      <c r="F2" s="702" t="s">
        <v>135</v>
      </c>
      <c r="G2" s="702" t="s">
        <v>136</v>
      </c>
      <c r="H2" s="702" t="s">
        <v>137</v>
      </c>
      <c r="I2" s="702" t="s">
        <v>138</v>
      </c>
      <c r="J2" s="702" t="s">
        <v>139</v>
      </c>
      <c r="K2" s="702" t="s">
        <v>140</v>
      </c>
      <c r="L2" s="702" t="s">
        <v>141</v>
      </c>
      <c r="M2" s="702" t="s">
        <v>142</v>
      </c>
      <c r="N2" s="702" t="s">
        <v>143</v>
      </c>
      <c r="O2" s="702" t="s">
        <v>144</v>
      </c>
      <c r="P2" s="702" t="s">
        <v>145</v>
      </c>
      <c r="Q2" s="702" t="s">
        <v>146</v>
      </c>
      <c r="R2" s="702" t="s">
        <v>147</v>
      </c>
      <c r="S2" s="702" t="s">
        <v>148</v>
      </c>
      <c r="T2" s="702" t="s">
        <v>149</v>
      </c>
      <c r="U2" s="702" t="s">
        <v>150</v>
      </c>
      <c r="V2" s="702" t="s">
        <v>151</v>
      </c>
      <c r="W2" s="702" t="s">
        <v>152</v>
      </c>
      <c r="X2" s="702" t="s">
        <v>153</v>
      </c>
      <c r="Y2" s="702" t="s">
        <v>154</v>
      </c>
      <c r="Z2" s="702" t="s">
        <v>155</v>
      </c>
      <c r="AA2" s="702" t="s">
        <v>156</v>
      </c>
      <c r="AB2" s="702" t="s">
        <v>157</v>
      </c>
      <c r="AC2" s="702" t="s">
        <v>158</v>
      </c>
      <c r="AD2" s="702" t="s">
        <v>159</v>
      </c>
      <c r="AE2" s="702" t="s">
        <v>160</v>
      </c>
      <c r="AF2" s="702" t="s">
        <v>161</v>
      </c>
      <c r="AG2" s="702" t="s">
        <v>162</v>
      </c>
      <c r="AH2" s="702" t="s">
        <v>163</v>
      </c>
      <c r="AI2" s="702" t="s">
        <v>164</v>
      </c>
      <c r="AJ2" s="702" t="s">
        <v>165</v>
      </c>
      <c r="AK2" s="703" t="s">
        <v>166</v>
      </c>
      <c r="AL2" s="703" t="s">
        <v>167</v>
      </c>
      <c r="AM2" s="703" t="s">
        <v>168</v>
      </c>
      <c r="AN2" s="703" t="s">
        <v>169</v>
      </c>
      <c r="AO2" s="703" t="s">
        <v>170</v>
      </c>
      <c r="AP2" s="703" t="s">
        <v>171</v>
      </c>
      <c r="AQ2" s="703" t="s">
        <v>172</v>
      </c>
      <c r="AR2" s="703" t="s">
        <v>173</v>
      </c>
      <c r="AS2" s="703" t="s">
        <v>174</v>
      </c>
      <c r="AT2" s="703" t="s">
        <v>175</v>
      </c>
      <c r="AU2" s="703" t="s">
        <v>176</v>
      </c>
      <c r="AV2" s="704" t="s">
        <v>177</v>
      </c>
      <c r="AW2" s="705" t="s">
        <v>178</v>
      </c>
      <c r="AX2" s="703" t="s">
        <v>179</v>
      </c>
      <c r="AY2" s="703" t="s">
        <v>180</v>
      </c>
      <c r="AZ2" s="703" t="s">
        <v>181</v>
      </c>
      <c r="BA2" s="703" t="s">
        <v>182</v>
      </c>
      <c r="BB2" s="706" t="s">
        <v>183</v>
      </c>
      <c r="BC2" s="703" t="s">
        <v>184</v>
      </c>
      <c r="BD2" s="706" t="s">
        <v>185</v>
      </c>
      <c r="BE2" s="706" t="s">
        <v>186</v>
      </c>
      <c r="BF2" s="707" t="s">
        <v>187</v>
      </c>
      <c r="BG2" s="708" t="s">
        <v>188</v>
      </c>
      <c r="BH2" s="708" t="s">
        <v>189</v>
      </c>
      <c r="BI2" s="709" t="s">
        <v>190</v>
      </c>
      <c r="BJ2" s="695" t="s">
        <v>191</v>
      </c>
      <c r="BK2" s="695" t="s">
        <v>192</v>
      </c>
    </row>
    <row r="3" spans="1:63" ht="17.25" customHeight="1">
      <c r="A3" s="132" t="s">
        <v>193</v>
      </c>
      <c r="B3" s="133"/>
      <c r="C3" s="134" t="s">
        <v>194</v>
      </c>
      <c r="D3" s="700">
        <v>973418</v>
      </c>
      <c r="E3" s="700">
        <v>976358</v>
      </c>
      <c r="F3" s="700">
        <v>976349</v>
      </c>
      <c r="G3" s="700">
        <v>978369</v>
      </c>
      <c r="H3" s="700">
        <v>982006</v>
      </c>
      <c r="I3" s="700">
        <v>981593</v>
      </c>
      <c r="J3" s="700">
        <v>979864</v>
      </c>
      <c r="K3" s="700">
        <v>983729</v>
      </c>
      <c r="L3" s="700">
        <v>980989</v>
      </c>
      <c r="M3" s="700">
        <v>987197</v>
      </c>
      <c r="N3" s="700">
        <v>1004781</v>
      </c>
      <c r="O3" s="700">
        <v>1013953</v>
      </c>
      <c r="P3" s="700">
        <v>1025815</v>
      </c>
      <c r="Q3" s="700">
        <v>1039739</v>
      </c>
      <c r="R3" s="700">
        <v>1053149</v>
      </c>
      <c r="S3" s="700">
        <v>1073715</v>
      </c>
      <c r="T3" s="700">
        <v>1083728</v>
      </c>
      <c r="U3" s="700">
        <v>1092920</v>
      </c>
      <c r="V3" s="700">
        <v>1104090</v>
      </c>
      <c r="W3" s="700">
        <v>1111341</v>
      </c>
      <c r="X3" s="700">
        <v>1119331</v>
      </c>
      <c r="Y3" s="700">
        <v>1126767</v>
      </c>
      <c r="Z3" s="700">
        <v>1133581</v>
      </c>
      <c r="AA3" s="700">
        <v>1138962</v>
      </c>
      <c r="AB3" s="700">
        <v>1144071</v>
      </c>
      <c r="AC3" s="700">
        <v>1150916</v>
      </c>
      <c r="AD3" s="700">
        <v>1154168</v>
      </c>
      <c r="AE3" s="700">
        <v>1156152</v>
      </c>
      <c r="AF3" s="700">
        <v>1157113</v>
      </c>
      <c r="AG3" s="700">
        <v>1159338</v>
      </c>
      <c r="AH3" s="700">
        <v>1163035</v>
      </c>
      <c r="AI3" s="700">
        <v>1164893</v>
      </c>
      <c r="AJ3" s="700">
        <v>1167067</v>
      </c>
      <c r="AK3" s="135">
        <v>1169681</v>
      </c>
      <c r="AL3" s="135">
        <v>1172150</v>
      </c>
      <c r="AM3" s="135">
        <v>1178170</v>
      </c>
      <c r="AN3" s="135">
        <v>1180006</v>
      </c>
      <c r="AO3" s="135">
        <v>1180555</v>
      </c>
      <c r="AP3" s="135">
        <v>1180888</v>
      </c>
      <c r="AQ3" s="135">
        <v>1181030</v>
      </c>
      <c r="AR3" s="136">
        <v>1177922</v>
      </c>
      <c r="AS3" s="137">
        <v>1177500</v>
      </c>
      <c r="AT3" s="137">
        <v>1176734</v>
      </c>
      <c r="AU3" s="136">
        <v>1175599</v>
      </c>
      <c r="AV3" s="138">
        <v>1173016</v>
      </c>
      <c r="AW3" s="139">
        <v>1169539</v>
      </c>
      <c r="AX3" s="140">
        <v>1169421</v>
      </c>
      <c r="AY3" s="140">
        <v>1168236</v>
      </c>
      <c r="AZ3" s="140">
        <v>1166507</v>
      </c>
      <c r="BA3" s="141">
        <v>1163968</v>
      </c>
      <c r="BB3" s="142">
        <v>1166643</v>
      </c>
      <c r="BC3" s="143">
        <v>1162587</v>
      </c>
      <c r="BD3" s="136">
        <v>1158366</v>
      </c>
      <c r="BE3" s="136">
        <v>1155151</v>
      </c>
      <c r="BF3" s="144">
        <v>1152345</v>
      </c>
      <c r="BG3" s="145">
        <v>1151012</v>
      </c>
      <c r="BH3" s="145">
        <v>1146693</v>
      </c>
      <c r="BI3" s="141">
        <v>1142603</v>
      </c>
      <c r="BJ3" s="701">
        <v>1137665</v>
      </c>
      <c r="BK3" s="696">
        <v>1131538</v>
      </c>
    </row>
    <row r="4" spans="1:63" ht="17.25" customHeight="1">
      <c r="A4" s="798" t="s">
        <v>195</v>
      </c>
      <c r="B4" s="800" t="s">
        <v>196</v>
      </c>
      <c r="C4" s="801"/>
      <c r="D4" s="146">
        <v>336291</v>
      </c>
      <c r="E4" s="146">
        <v>366000</v>
      </c>
      <c r="F4" s="146">
        <v>389989</v>
      </c>
      <c r="G4" s="146">
        <v>410116</v>
      </c>
      <c r="H4" s="146">
        <v>442086</v>
      </c>
      <c r="I4" s="146">
        <v>461630</v>
      </c>
      <c r="J4" s="146">
        <v>527243</v>
      </c>
      <c r="K4" s="146">
        <v>547189</v>
      </c>
      <c r="L4" s="146">
        <v>593864</v>
      </c>
      <c r="M4" s="146">
        <v>618586</v>
      </c>
      <c r="N4" s="146">
        <v>650787</v>
      </c>
      <c r="O4" s="146">
        <v>686740</v>
      </c>
      <c r="P4" s="146">
        <v>719491</v>
      </c>
      <c r="Q4" s="146">
        <v>770808</v>
      </c>
      <c r="R4" s="146">
        <v>807666</v>
      </c>
      <c r="S4" s="146">
        <v>838057</v>
      </c>
      <c r="T4" s="146">
        <v>854537</v>
      </c>
      <c r="U4" s="146">
        <v>866371</v>
      </c>
      <c r="V4" s="146">
        <v>891062</v>
      </c>
      <c r="W4" s="146">
        <v>903593</v>
      </c>
      <c r="X4" s="146">
        <v>928377</v>
      </c>
      <c r="Y4" s="146">
        <v>941110</v>
      </c>
      <c r="Z4" s="146">
        <v>951320</v>
      </c>
      <c r="AA4" s="146">
        <v>963079</v>
      </c>
      <c r="AB4" s="146">
        <v>972331</v>
      </c>
      <c r="AC4" s="146">
        <v>980599</v>
      </c>
      <c r="AD4" s="146">
        <v>989568</v>
      </c>
      <c r="AE4" s="146">
        <v>999322</v>
      </c>
      <c r="AF4" s="146">
        <v>1011308</v>
      </c>
      <c r="AG4" s="146">
        <v>1020288</v>
      </c>
      <c r="AH4" s="146">
        <v>1028098</v>
      </c>
      <c r="AI4" s="146">
        <v>1033705</v>
      </c>
      <c r="AJ4" s="146">
        <v>1040644</v>
      </c>
      <c r="AK4" s="147">
        <v>1049418</v>
      </c>
      <c r="AL4" s="147">
        <v>1057655</v>
      </c>
      <c r="AM4" s="147">
        <v>1068515</v>
      </c>
      <c r="AN4" s="147">
        <v>1075740</v>
      </c>
      <c r="AO4" s="147">
        <v>1084714</v>
      </c>
      <c r="AP4" s="147">
        <v>1086786</v>
      </c>
      <c r="AQ4" s="147">
        <v>1089343</v>
      </c>
      <c r="AR4" s="148">
        <v>1089003</v>
      </c>
      <c r="AS4" s="149">
        <v>1091562</v>
      </c>
      <c r="AT4" s="149">
        <v>1091031</v>
      </c>
      <c r="AU4" s="148">
        <v>1093612</v>
      </c>
      <c r="AV4" s="150">
        <v>1091348</v>
      </c>
      <c r="AW4" s="151">
        <v>1091385</v>
      </c>
      <c r="AX4" s="152">
        <v>1095574</v>
      </c>
      <c r="AY4" s="152">
        <v>1098105</v>
      </c>
      <c r="AZ4" s="152">
        <v>1097926</v>
      </c>
      <c r="BA4" s="153">
        <v>1097501</v>
      </c>
      <c r="BB4" s="154">
        <v>1101562</v>
      </c>
      <c r="BC4" s="155">
        <v>1098524</v>
      </c>
      <c r="BD4" s="148">
        <v>1096285</v>
      </c>
      <c r="BE4" s="148">
        <v>1093663</v>
      </c>
      <c r="BF4" s="156">
        <v>1092175</v>
      </c>
      <c r="BG4" s="157">
        <v>1089230</v>
      </c>
      <c r="BH4" s="157">
        <v>1086325</v>
      </c>
      <c r="BI4" s="153">
        <v>1086830</v>
      </c>
      <c r="BJ4" s="696">
        <v>1085283</v>
      </c>
      <c r="BK4" s="696">
        <v>1080487</v>
      </c>
    </row>
    <row r="5" spans="1:63" ht="17.25" customHeight="1">
      <c r="A5" s="799"/>
      <c r="B5" s="800" t="s">
        <v>197</v>
      </c>
      <c r="C5" s="801"/>
      <c r="D5" s="146">
        <v>78326</v>
      </c>
      <c r="E5" s="146">
        <v>105387</v>
      </c>
      <c r="F5" s="146">
        <v>103717</v>
      </c>
      <c r="G5" s="146">
        <v>115343</v>
      </c>
      <c r="H5" s="146">
        <v>123743</v>
      </c>
      <c r="I5" s="146">
        <v>129820</v>
      </c>
      <c r="J5" s="146">
        <v>127170</v>
      </c>
      <c r="K5" s="146">
        <v>122084</v>
      </c>
      <c r="L5" s="146">
        <v>117463</v>
      </c>
      <c r="M5" s="146">
        <v>121278</v>
      </c>
      <c r="N5" s="146">
        <v>119116</v>
      </c>
      <c r="O5" s="146">
        <v>114705</v>
      </c>
      <c r="P5" s="146">
        <v>108904</v>
      </c>
      <c r="Q5" s="146">
        <v>101539</v>
      </c>
      <c r="R5" s="146">
        <v>99628</v>
      </c>
      <c r="S5" s="146">
        <v>96512</v>
      </c>
      <c r="T5" s="146">
        <v>100155</v>
      </c>
      <c r="U5" s="146">
        <v>103554</v>
      </c>
      <c r="V5" s="146">
        <v>103171</v>
      </c>
      <c r="W5" s="146">
        <v>103839</v>
      </c>
      <c r="X5" s="146">
        <v>98909</v>
      </c>
      <c r="Y5" s="146">
        <v>98231</v>
      </c>
      <c r="Z5" s="146">
        <v>98435</v>
      </c>
      <c r="AA5" s="146">
        <v>97214</v>
      </c>
      <c r="AB5" s="146">
        <v>95628</v>
      </c>
      <c r="AC5" s="146">
        <v>95877</v>
      </c>
      <c r="AD5" s="146">
        <v>90721</v>
      </c>
      <c r="AE5" s="146">
        <v>87545</v>
      </c>
      <c r="AF5" s="146">
        <v>81857</v>
      </c>
      <c r="AG5" s="146">
        <v>81222</v>
      </c>
      <c r="AH5" s="146">
        <v>79918</v>
      </c>
      <c r="AI5" s="146">
        <v>77954</v>
      </c>
      <c r="AJ5" s="146">
        <v>74642</v>
      </c>
      <c r="AK5" s="147">
        <v>72987</v>
      </c>
      <c r="AL5" s="147">
        <v>71429</v>
      </c>
      <c r="AM5" s="147">
        <v>69165</v>
      </c>
      <c r="AN5" s="147">
        <v>67812</v>
      </c>
      <c r="AO5" s="147">
        <v>62769</v>
      </c>
      <c r="AP5" s="147">
        <v>62680</v>
      </c>
      <c r="AQ5" s="147">
        <v>62155</v>
      </c>
      <c r="AR5" s="148">
        <v>61611</v>
      </c>
      <c r="AS5" s="149">
        <v>60503</v>
      </c>
      <c r="AT5" s="149">
        <v>59553</v>
      </c>
      <c r="AU5" s="148">
        <v>57525</v>
      </c>
      <c r="AV5" s="150">
        <v>56700</v>
      </c>
      <c r="AW5" s="151">
        <v>56011</v>
      </c>
      <c r="AX5" s="152">
        <v>54055</v>
      </c>
      <c r="AY5" s="152">
        <v>51258</v>
      </c>
      <c r="AZ5" s="152">
        <v>50508</v>
      </c>
      <c r="BA5" s="153">
        <v>49724</v>
      </c>
      <c r="BB5" s="154">
        <v>49726</v>
      </c>
      <c r="BC5" s="155">
        <v>48445</v>
      </c>
      <c r="BD5" s="148">
        <v>47287</v>
      </c>
      <c r="BE5" s="148">
        <v>45650</v>
      </c>
      <c r="BF5" s="156">
        <v>45376</v>
      </c>
      <c r="BG5" s="157">
        <v>44812</v>
      </c>
      <c r="BH5" s="157">
        <v>43838</v>
      </c>
      <c r="BI5" s="153">
        <v>38906</v>
      </c>
      <c r="BJ5" s="696">
        <v>35283</v>
      </c>
      <c r="BK5" s="696">
        <v>33404</v>
      </c>
    </row>
    <row r="6" spans="1:63" ht="17.25" customHeight="1">
      <c r="A6" s="158" t="s">
        <v>198</v>
      </c>
      <c r="B6" s="800" t="s">
        <v>199</v>
      </c>
      <c r="C6" s="801"/>
      <c r="D6" s="146">
        <v>13763</v>
      </c>
      <c r="E6" s="146">
        <v>14971</v>
      </c>
      <c r="F6" s="146">
        <v>13504</v>
      </c>
      <c r="G6" s="146">
        <v>10840</v>
      </c>
      <c r="H6" s="146">
        <v>9857</v>
      </c>
      <c r="I6" s="146">
        <v>9108</v>
      </c>
      <c r="J6" s="146">
        <v>8714</v>
      </c>
      <c r="K6" s="146">
        <v>10494</v>
      </c>
      <c r="L6" s="146">
        <v>8965</v>
      </c>
      <c r="M6" s="146">
        <v>10790</v>
      </c>
      <c r="N6" s="146">
        <v>9645</v>
      </c>
      <c r="O6" s="146">
        <v>9313</v>
      </c>
      <c r="P6" s="146">
        <v>9425</v>
      </c>
      <c r="Q6" s="146">
        <v>9746</v>
      </c>
      <c r="R6" s="146">
        <v>11268</v>
      </c>
      <c r="S6" s="146">
        <v>9229</v>
      </c>
      <c r="T6" s="146">
        <v>7160</v>
      </c>
      <c r="U6" s="146">
        <v>3602</v>
      </c>
      <c r="V6" s="146">
        <v>3482</v>
      </c>
      <c r="W6" s="146">
        <v>3384</v>
      </c>
      <c r="X6" s="146">
        <v>3185</v>
      </c>
      <c r="Y6" s="146">
        <v>2689</v>
      </c>
      <c r="Z6" s="146">
        <v>1722</v>
      </c>
      <c r="AA6" s="146">
        <v>1772</v>
      </c>
      <c r="AB6" s="146">
        <v>1922</v>
      </c>
      <c r="AC6" s="146">
        <v>1819</v>
      </c>
      <c r="AD6" s="146">
        <v>1800</v>
      </c>
      <c r="AE6" s="146">
        <v>1615</v>
      </c>
      <c r="AF6" s="146">
        <v>1637</v>
      </c>
      <c r="AG6" s="146">
        <v>1337</v>
      </c>
      <c r="AH6" s="146">
        <v>2042</v>
      </c>
      <c r="AI6" s="146">
        <v>2021</v>
      </c>
      <c r="AJ6" s="146">
        <v>1740</v>
      </c>
      <c r="AK6" s="147">
        <v>1746</v>
      </c>
      <c r="AL6" s="147">
        <v>1637</v>
      </c>
      <c r="AM6" s="147">
        <v>1543</v>
      </c>
      <c r="AN6" s="147">
        <v>971</v>
      </c>
      <c r="AO6" s="147">
        <v>1171</v>
      </c>
      <c r="AP6" s="147">
        <v>977</v>
      </c>
      <c r="AQ6" s="147">
        <v>1027</v>
      </c>
      <c r="AR6" s="148">
        <v>832</v>
      </c>
      <c r="AS6" s="149">
        <v>743</v>
      </c>
      <c r="AT6" s="149">
        <v>1921</v>
      </c>
      <c r="AU6" s="148">
        <v>1353</v>
      </c>
      <c r="AV6" s="148">
        <v>1274</v>
      </c>
      <c r="AW6" s="152">
        <v>2238</v>
      </c>
      <c r="AX6" s="159">
        <v>1137</v>
      </c>
      <c r="AY6" s="152">
        <v>1568</v>
      </c>
      <c r="AZ6" s="152">
        <v>2027</v>
      </c>
      <c r="BA6" s="153">
        <v>1553</v>
      </c>
      <c r="BB6" s="154">
        <v>993</v>
      </c>
      <c r="BC6" s="155">
        <v>1164</v>
      </c>
      <c r="BD6" s="148">
        <v>958</v>
      </c>
      <c r="BE6" s="148">
        <v>1484</v>
      </c>
      <c r="BF6" s="156">
        <v>2021</v>
      </c>
      <c r="BG6" s="157">
        <v>2418</v>
      </c>
      <c r="BH6" s="157">
        <v>1965</v>
      </c>
      <c r="BI6" s="153">
        <v>3604</v>
      </c>
      <c r="BJ6" s="696">
        <v>2197</v>
      </c>
      <c r="BK6" s="696">
        <v>2523</v>
      </c>
    </row>
    <row r="7" spans="1:63" ht="17.25" customHeight="1">
      <c r="A7" s="160"/>
      <c r="B7" s="800" t="s">
        <v>200</v>
      </c>
      <c r="C7" s="801"/>
      <c r="D7" s="146">
        <v>428380</v>
      </c>
      <c r="E7" s="146">
        <v>486358</v>
      </c>
      <c r="F7" s="146">
        <v>507210</v>
      </c>
      <c r="G7" s="146">
        <v>536299</v>
      </c>
      <c r="H7" s="146">
        <v>575686</v>
      </c>
      <c r="I7" s="146">
        <v>600558</v>
      </c>
      <c r="J7" s="146">
        <v>663127</v>
      </c>
      <c r="K7" s="146">
        <v>679767</v>
      </c>
      <c r="L7" s="146">
        <v>720292</v>
      </c>
      <c r="M7" s="146">
        <v>750654</v>
      </c>
      <c r="N7" s="146">
        <v>779548</v>
      </c>
      <c r="O7" s="146">
        <v>810758</v>
      </c>
      <c r="P7" s="146">
        <v>837820</v>
      </c>
      <c r="Q7" s="146">
        <v>882093</v>
      </c>
      <c r="R7" s="146">
        <v>918562</v>
      </c>
      <c r="S7" s="146">
        <v>943798</v>
      </c>
      <c r="T7" s="146">
        <v>961852</v>
      </c>
      <c r="U7" s="146">
        <v>973527</v>
      </c>
      <c r="V7" s="146">
        <v>997715</v>
      </c>
      <c r="W7" s="146">
        <v>1010816</v>
      </c>
      <c r="X7" s="146">
        <v>1030471</v>
      </c>
      <c r="Y7" s="146">
        <v>1042030</v>
      </c>
      <c r="Z7" s="146">
        <v>1051477</v>
      </c>
      <c r="AA7" s="146">
        <v>1062065</v>
      </c>
      <c r="AB7" s="146">
        <v>1069881</v>
      </c>
      <c r="AC7" s="146">
        <v>1078295</v>
      </c>
      <c r="AD7" s="146">
        <v>1082089</v>
      </c>
      <c r="AE7" s="146">
        <v>1088482</v>
      </c>
      <c r="AF7" s="146">
        <v>1094802</v>
      </c>
      <c r="AG7" s="146">
        <v>1102847</v>
      </c>
      <c r="AH7" s="146">
        <v>1110058</v>
      </c>
      <c r="AI7" s="146">
        <v>1113680</v>
      </c>
      <c r="AJ7" s="146">
        <v>1117026</v>
      </c>
      <c r="AK7" s="147">
        <v>1124151</v>
      </c>
      <c r="AL7" s="147">
        <v>1130721</v>
      </c>
      <c r="AM7" s="147">
        <v>1139223</v>
      </c>
      <c r="AN7" s="147">
        <v>1144523</v>
      </c>
      <c r="AO7" s="147">
        <v>1148654</v>
      </c>
      <c r="AP7" s="147">
        <v>1150443</v>
      </c>
      <c r="AQ7" s="147">
        <v>1152525</v>
      </c>
      <c r="AR7" s="148">
        <v>1151446</v>
      </c>
      <c r="AS7" s="149">
        <v>1152808</v>
      </c>
      <c r="AT7" s="149">
        <v>1152505</v>
      </c>
      <c r="AU7" s="148">
        <v>1152490</v>
      </c>
      <c r="AV7" s="148">
        <v>1149322</v>
      </c>
      <c r="AW7" s="152">
        <v>1149634</v>
      </c>
      <c r="AX7" s="159">
        <v>1150766</v>
      </c>
      <c r="AY7" s="152">
        <v>1150931</v>
      </c>
      <c r="AZ7" s="152">
        <v>1150461</v>
      </c>
      <c r="BA7" s="153">
        <v>1148778</v>
      </c>
      <c r="BB7" s="154">
        <v>1152281</v>
      </c>
      <c r="BC7" s="155">
        <v>1148133</v>
      </c>
      <c r="BD7" s="148">
        <v>1144530</v>
      </c>
      <c r="BE7" s="148">
        <v>1140797</v>
      </c>
      <c r="BF7" s="156">
        <v>1139572</v>
      </c>
      <c r="BG7" s="157">
        <v>1136460</v>
      </c>
      <c r="BH7" s="157">
        <v>1132128</v>
      </c>
      <c r="BI7" s="153">
        <v>1129340</v>
      </c>
      <c r="BJ7" s="696">
        <v>1122763</v>
      </c>
      <c r="BK7" s="696">
        <v>1116414</v>
      </c>
    </row>
    <row r="8" spans="1:63" ht="17.25" customHeight="1">
      <c r="A8" s="161" t="s">
        <v>201</v>
      </c>
      <c r="B8" s="162"/>
      <c r="C8" s="163" t="s">
        <v>202</v>
      </c>
      <c r="D8" s="164">
        <v>44.00781575849224</v>
      </c>
      <c r="E8" s="164">
        <v>49.81349054342772</v>
      </c>
      <c r="F8" s="164">
        <v>51.94966144278327</v>
      </c>
      <c r="G8" s="164">
        <v>54.815616602733726</v>
      </c>
      <c r="H8" s="164">
        <v>58.62347073235805</v>
      </c>
      <c r="I8" s="164">
        <v>61.18197664408772</v>
      </c>
      <c r="J8" s="164">
        <v>67.67541209800544</v>
      </c>
      <c r="K8" s="164">
        <v>69.1010430718216</v>
      </c>
      <c r="L8" s="164">
        <v>73.42508427719373</v>
      </c>
      <c r="M8" s="164">
        <v>76.03892637437107</v>
      </c>
      <c r="N8" s="164">
        <v>77.58387151030921</v>
      </c>
      <c r="O8" s="164">
        <v>79.96011649455153</v>
      </c>
      <c r="P8" s="164">
        <v>81.67359611625878</v>
      </c>
      <c r="Q8" s="164">
        <v>84.83792567173107</v>
      </c>
      <c r="R8" s="164">
        <v>87.22051675498909</v>
      </c>
      <c r="S8" s="164">
        <v>87.9002342334791</v>
      </c>
      <c r="T8" s="164">
        <v>88.75400469490499</v>
      </c>
      <c r="U8" s="164">
        <v>89.07577864802548</v>
      </c>
      <c r="V8" s="164">
        <v>90.36536876522747</v>
      </c>
      <c r="W8" s="164">
        <v>90.95462148881397</v>
      </c>
      <c r="X8" s="164">
        <v>92.06132949056177</v>
      </c>
      <c r="Y8" s="164">
        <v>92.47963421008959</v>
      </c>
      <c r="Z8" s="164">
        <v>92.75711219577603</v>
      </c>
      <c r="AA8" s="164">
        <v>93.24850170593926</v>
      </c>
      <c r="AB8" s="164">
        <v>93.51526260170915</v>
      </c>
      <c r="AC8" s="164">
        <v>93.69015636241046</v>
      </c>
      <c r="AD8" s="164">
        <v>93.75489530120399</v>
      </c>
      <c r="AE8" s="164">
        <v>94.14696337505795</v>
      </c>
      <c r="AF8" s="164">
        <v>94.61495981809901</v>
      </c>
      <c r="AG8" s="164">
        <v>95.1273054105015</v>
      </c>
      <c r="AH8" s="164">
        <v>95.44493501915248</v>
      </c>
      <c r="AI8" s="164">
        <v>95.60363054804175</v>
      </c>
      <c r="AJ8" s="164">
        <v>95.7</v>
      </c>
      <c r="AK8" s="165">
        <v>96.1</v>
      </c>
      <c r="AL8" s="165">
        <v>96.5</v>
      </c>
      <c r="AM8" s="165">
        <v>96.7</v>
      </c>
      <c r="AN8" s="165">
        <v>96.99298139162005</v>
      </c>
      <c r="AO8" s="165">
        <v>97.29779637543359</v>
      </c>
      <c r="AP8" s="165">
        <v>97.4</v>
      </c>
      <c r="AQ8" s="165">
        <v>97.6</v>
      </c>
      <c r="AR8" s="166">
        <v>97.8</v>
      </c>
      <c r="AS8" s="167">
        <v>97.9</v>
      </c>
      <c r="AT8" s="167">
        <v>97.9</v>
      </c>
      <c r="AU8" s="166">
        <v>98</v>
      </c>
      <c r="AV8" s="166">
        <v>98</v>
      </c>
      <c r="AW8" s="168">
        <v>98.3</v>
      </c>
      <c r="AX8" s="169">
        <v>98.4</v>
      </c>
      <c r="AY8" s="168">
        <v>98.5</v>
      </c>
      <c r="AZ8" s="168">
        <v>98.6</v>
      </c>
      <c r="BA8" s="170">
        <v>98.7</v>
      </c>
      <c r="BB8" s="171">
        <v>98.8</v>
      </c>
      <c r="BC8" s="172">
        <v>98.8</v>
      </c>
      <c r="BD8" s="166">
        <v>98.8</v>
      </c>
      <c r="BE8" s="166">
        <v>98.8</v>
      </c>
      <c r="BF8" s="173">
        <v>98.9</v>
      </c>
      <c r="BG8" s="174">
        <v>98.7</v>
      </c>
      <c r="BH8" s="174">
        <v>98.7</v>
      </c>
      <c r="BI8" s="170">
        <v>98.8</v>
      </c>
      <c r="BJ8" s="697">
        <v>98.7</v>
      </c>
      <c r="BK8" s="697">
        <v>98.7</v>
      </c>
    </row>
    <row r="9" spans="1:63" ht="17.25" customHeight="1">
      <c r="A9" s="161" t="s">
        <v>203</v>
      </c>
      <c r="B9" s="162"/>
      <c r="C9" s="163" t="s">
        <v>202</v>
      </c>
      <c r="D9" s="164">
        <v>53.4</v>
      </c>
      <c r="E9" s="164">
        <v>57.2</v>
      </c>
      <c r="F9" s="164">
        <v>60.4</v>
      </c>
      <c r="G9" s="164">
        <v>63.7</v>
      </c>
      <c r="H9" s="164">
        <v>66.7</v>
      </c>
      <c r="I9" s="164">
        <v>69.4</v>
      </c>
      <c r="J9" s="164">
        <v>72.2</v>
      </c>
      <c r="K9" s="164">
        <v>74.7</v>
      </c>
      <c r="L9" s="164">
        <v>76.9</v>
      </c>
      <c r="M9" s="164">
        <v>79</v>
      </c>
      <c r="N9" s="164">
        <v>80.8</v>
      </c>
      <c r="O9" s="164">
        <v>82.7</v>
      </c>
      <c r="P9" s="164">
        <v>84.3</v>
      </c>
      <c r="Q9" s="164">
        <v>85.4</v>
      </c>
      <c r="R9" s="164">
        <v>86.7</v>
      </c>
      <c r="S9" s="164">
        <v>87.6</v>
      </c>
      <c r="T9" s="164">
        <v>88.6</v>
      </c>
      <c r="U9" s="164">
        <v>89.4</v>
      </c>
      <c r="V9" s="164">
        <v>90.3</v>
      </c>
      <c r="W9" s="164">
        <v>91</v>
      </c>
      <c r="X9" s="164">
        <v>91.5</v>
      </c>
      <c r="Y9" s="164">
        <v>91.9</v>
      </c>
      <c r="Z9" s="164">
        <v>92.2</v>
      </c>
      <c r="AA9" s="164">
        <v>92.6</v>
      </c>
      <c r="AB9" s="164">
        <v>93.1</v>
      </c>
      <c r="AC9" s="164">
        <v>93.3</v>
      </c>
      <c r="AD9" s="164">
        <v>93.6</v>
      </c>
      <c r="AE9" s="164">
        <v>93.9</v>
      </c>
      <c r="AF9" s="164">
        <v>94.2</v>
      </c>
      <c r="AG9" s="164">
        <v>94.4</v>
      </c>
      <c r="AH9" s="164">
        <v>94.7</v>
      </c>
      <c r="AI9" s="164">
        <v>94.9</v>
      </c>
      <c r="AJ9" s="164">
        <v>95.1</v>
      </c>
      <c r="AK9" s="165">
        <v>95.3</v>
      </c>
      <c r="AL9" s="165">
        <v>95.5</v>
      </c>
      <c r="AM9" s="165">
        <v>95.8</v>
      </c>
      <c r="AN9" s="165">
        <v>96</v>
      </c>
      <c r="AO9" s="165">
        <v>96.1</v>
      </c>
      <c r="AP9" s="165">
        <v>96.3</v>
      </c>
      <c r="AQ9" s="165">
        <v>96.4</v>
      </c>
      <c r="AR9" s="166">
        <v>96.6</v>
      </c>
      <c r="AS9" s="167">
        <v>96.7</v>
      </c>
      <c r="AT9" s="167">
        <v>96.8</v>
      </c>
      <c r="AU9" s="175">
        <v>96.9</v>
      </c>
      <c r="AV9" s="175">
        <v>97.1</v>
      </c>
      <c r="AW9" s="176">
        <v>97.2</v>
      </c>
      <c r="AX9" s="177">
        <v>97.3</v>
      </c>
      <c r="AY9" s="176">
        <v>97.4</v>
      </c>
      <c r="AZ9" s="176">
        <v>97.5</v>
      </c>
      <c r="BA9" s="178">
        <v>97.5</v>
      </c>
      <c r="BB9" s="179">
        <v>97.5</v>
      </c>
      <c r="BC9" s="180">
        <v>97.6</v>
      </c>
      <c r="BD9" s="175">
        <v>97.7</v>
      </c>
      <c r="BE9" s="175">
        <v>97.7</v>
      </c>
      <c r="BF9" s="181">
        <v>97.8</v>
      </c>
      <c r="BG9" s="182">
        <v>97.9</v>
      </c>
      <c r="BH9" s="182">
        <v>97.9</v>
      </c>
      <c r="BI9" s="178">
        <v>98</v>
      </c>
      <c r="BJ9" s="698">
        <v>98</v>
      </c>
      <c r="BK9" s="698">
        <v>98.1</v>
      </c>
    </row>
    <row r="10" spans="1:63" ht="17.25" customHeight="1">
      <c r="A10" s="803" t="s">
        <v>204</v>
      </c>
      <c r="B10" s="800" t="s">
        <v>196</v>
      </c>
      <c r="C10" s="801"/>
      <c r="D10" s="146"/>
      <c r="E10" s="146">
        <v>29378</v>
      </c>
      <c r="F10" s="146">
        <v>32422</v>
      </c>
      <c r="G10" s="146">
        <v>36812</v>
      </c>
      <c r="H10" s="146">
        <v>41165</v>
      </c>
      <c r="I10" s="146">
        <v>44241</v>
      </c>
      <c r="J10" s="146">
        <v>54509</v>
      </c>
      <c r="K10" s="146">
        <v>64444</v>
      </c>
      <c r="L10" s="146">
        <v>68927</v>
      </c>
      <c r="M10" s="146">
        <v>76803</v>
      </c>
      <c r="N10" s="146">
        <v>88906</v>
      </c>
      <c r="O10" s="146">
        <v>95414</v>
      </c>
      <c r="P10" s="146">
        <v>103638</v>
      </c>
      <c r="Q10" s="146">
        <v>113433</v>
      </c>
      <c r="R10" s="146">
        <v>113345</v>
      </c>
      <c r="S10" s="146">
        <v>120630</v>
      </c>
      <c r="T10" s="146">
        <v>128151</v>
      </c>
      <c r="U10" s="146">
        <v>129648</v>
      </c>
      <c r="V10" s="146">
        <v>132075</v>
      </c>
      <c r="W10" s="146">
        <v>132740</v>
      </c>
      <c r="X10" s="146">
        <v>137379</v>
      </c>
      <c r="Y10" s="146">
        <v>139157</v>
      </c>
      <c r="Z10" s="146">
        <v>139440</v>
      </c>
      <c r="AA10" s="146">
        <v>147276</v>
      </c>
      <c r="AB10" s="146">
        <v>150384</v>
      </c>
      <c r="AC10" s="146">
        <v>153470</v>
      </c>
      <c r="AD10" s="146">
        <v>148866</v>
      </c>
      <c r="AE10" s="146">
        <v>152013</v>
      </c>
      <c r="AF10" s="146">
        <v>151616</v>
      </c>
      <c r="AG10" s="146">
        <v>157947</v>
      </c>
      <c r="AH10" s="146">
        <v>163833</v>
      </c>
      <c r="AI10" s="146">
        <v>164014</v>
      </c>
      <c r="AJ10" s="146">
        <v>163750</v>
      </c>
      <c r="AK10" s="147">
        <v>161844</v>
      </c>
      <c r="AL10" s="147">
        <v>166536</v>
      </c>
      <c r="AM10" s="147">
        <v>166052</v>
      </c>
      <c r="AN10" s="147">
        <v>168866</v>
      </c>
      <c r="AO10" s="147">
        <v>167478</v>
      </c>
      <c r="AP10" s="147">
        <v>166920</v>
      </c>
      <c r="AQ10" s="147">
        <v>167052</v>
      </c>
      <c r="AR10" s="148">
        <v>168368</v>
      </c>
      <c r="AS10" s="149">
        <v>164472</v>
      </c>
      <c r="AT10" s="149">
        <v>162021</v>
      </c>
      <c r="AU10" s="148">
        <v>159759</v>
      </c>
      <c r="AV10" s="148">
        <v>158257</v>
      </c>
      <c r="AW10" s="152">
        <v>153617</v>
      </c>
      <c r="AX10" s="159">
        <v>152215</v>
      </c>
      <c r="AY10" s="152">
        <v>150412</v>
      </c>
      <c r="AZ10" s="152">
        <v>147703</v>
      </c>
      <c r="BA10" s="153">
        <v>144539</v>
      </c>
      <c r="BB10" s="154">
        <v>147306</v>
      </c>
      <c r="BC10" s="155">
        <v>145110</v>
      </c>
      <c r="BD10" s="148">
        <v>143761</v>
      </c>
      <c r="BE10" s="148">
        <v>141309</v>
      </c>
      <c r="BF10" s="156">
        <v>139674</v>
      </c>
      <c r="BG10" s="157">
        <v>139743</v>
      </c>
      <c r="BH10" s="157">
        <v>138623</v>
      </c>
      <c r="BI10" s="153">
        <v>141540</v>
      </c>
      <c r="BJ10" s="696">
        <v>138497</v>
      </c>
      <c r="BK10" s="696">
        <v>137300</v>
      </c>
    </row>
    <row r="11" spans="1:63" ht="17.25" customHeight="1">
      <c r="A11" s="804"/>
      <c r="B11" s="800" t="s">
        <v>197</v>
      </c>
      <c r="C11" s="801"/>
      <c r="D11" s="146"/>
      <c r="E11" s="146">
        <v>4305</v>
      </c>
      <c r="F11" s="146">
        <v>4539</v>
      </c>
      <c r="G11" s="146">
        <v>5579</v>
      </c>
      <c r="H11" s="146">
        <v>5688</v>
      </c>
      <c r="I11" s="146">
        <v>6217</v>
      </c>
      <c r="J11" s="146">
        <v>6830</v>
      </c>
      <c r="K11" s="146">
        <v>7049</v>
      </c>
      <c r="L11" s="146">
        <v>7319</v>
      </c>
      <c r="M11" s="146">
        <v>7998</v>
      </c>
      <c r="N11" s="146">
        <v>8453</v>
      </c>
      <c r="O11" s="146">
        <v>10345</v>
      </c>
      <c r="P11" s="146">
        <v>8491</v>
      </c>
      <c r="Q11" s="146">
        <v>9440</v>
      </c>
      <c r="R11" s="146">
        <v>8334</v>
      </c>
      <c r="S11" s="146">
        <v>8395</v>
      </c>
      <c r="T11" s="146">
        <v>8715</v>
      </c>
      <c r="U11" s="146">
        <v>8958</v>
      </c>
      <c r="V11" s="146">
        <v>9385</v>
      </c>
      <c r="W11" s="146">
        <v>9657</v>
      </c>
      <c r="X11" s="146">
        <v>9603</v>
      </c>
      <c r="Y11" s="146">
        <v>9880</v>
      </c>
      <c r="Z11" s="146">
        <v>10333</v>
      </c>
      <c r="AA11" s="146">
        <v>10814</v>
      </c>
      <c r="AB11" s="146">
        <v>11331</v>
      </c>
      <c r="AC11" s="146">
        <v>11306</v>
      </c>
      <c r="AD11" s="146">
        <v>10795</v>
      </c>
      <c r="AE11" s="146">
        <v>9341</v>
      </c>
      <c r="AF11" s="146">
        <v>8798</v>
      </c>
      <c r="AG11" s="146">
        <v>8677</v>
      </c>
      <c r="AH11" s="146">
        <v>8965</v>
      </c>
      <c r="AI11" s="146">
        <v>9213</v>
      </c>
      <c r="AJ11" s="146">
        <v>8790</v>
      </c>
      <c r="AK11" s="147">
        <v>8593</v>
      </c>
      <c r="AL11" s="147">
        <v>8854</v>
      </c>
      <c r="AM11" s="147">
        <v>8519</v>
      </c>
      <c r="AN11" s="147">
        <v>8689</v>
      </c>
      <c r="AO11" s="147">
        <v>7754</v>
      </c>
      <c r="AP11" s="147">
        <v>7709</v>
      </c>
      <c r="AQ11" s="147">
        <v>7860</v>
      </c>
      <c r="AR11" s="148">
        <v>7924</v>
      </c>
      <c r="AS11" s="149">
        <v>7845</v>
      </c>
      <c r="AT11" s="149">
        <v>7579</v>
      </c>
      <c r="AU11" s="148">
        <v>7379</v>
      </c>
      <c r="AV11" s="148">
        <v>7092</v>
      </c>
      <c r="AW11" s="152">
        <v>7128</v>
      </c>
      <c r="AX11" s="159">
        <v>6746</v>
      </c>
      <c r="AY11" s="152">
        <v>6449</v>
      </c>
      <c r="AZ11" s="152">
        <v>6235</v>
      </c>
      <c r="BA11" s="153">
        <v>6094</v>
      </c>
      <c r="BB11" s="154">
        <v>6337</v>
      </c>
      <c r="BC11" s="155">
        <v>6151.843999999999</v>
      </c>
      <c r="BD11" s="148">
        <v>6052.624000000001</v>
      </c>
      <c r="BE11" s="148">
        <v>5741.979</v>
      </c>
      <c r="BF11" s="156">
        <v>5747.281999999999</v>
      </c>
      <c r="BG11" s="157">
        <v>5833.089</v>
      </c>
      <c r="BH11" s="157">
        <v>5762.86</v>
      </c>
      <c r="BI11" s="153">
        <v>5352.415999999999</v>
      </c>
      <c r="BJ11" s="696">
        <v>4691.282999999999</v>
      </c>
      <c r="BK11" s="696">
        <v>4340.553</v>
      </c>
    </row>
    <row r="12" spans="1:63" ht="17.25" customHeight="1">
      <c r="A12" s="183" t="s">
        <v>205</v>
      </c>
      <c r="B12" s="800" t="s">
        <v>200</v>
      </c>
      <c r="C12" s="801"/>
      <c r="D12" s="146" t="s">
        <v>206</v>
      </c>
      <c r="E12" s="146">
        <v>33683</v>
      </c>
      <c r="F12" s="146">
        <v>36961</v>
      </c>
      <c r="G12" s="146">
        <v>42391</v>
      </c>
      <c r="H12" s="146">
        <v>46853</v>
      </c>
      <c r="I12" s="146">
        <v>50458</v>
      </c>
      <c r="J12" s="146">
        <v>61339</v>
      </c>
      <c r="K12" s="146">
        <v>71493</v>
      </c>
      <c r="L12" s="146">
        <v>76246</v>
      </c>
      <c r="M12" s="146">
        <v>84801</v>
      </c>
      <c r="N12" s="146">
        <v>97359</v>
      </c>
      <c r="O12" s="146">
        <v>105759</v>
      </c>
      <c r="P12" s="146">
        <v>112129</v>
      </c>
      <c r="Q12" s="146">
        <v>122873</v>
      </c>
      <c r="R12" s="146">
        <v>121679</v>
      </c>
      <c r="S12" s="146">
        <v>129025</v>
      </c>
      <c r="T12" s="146">
        <v>136866</v>
      </c>
      <c r="U12" s="146">
        <v>138606</v>
      </c>
      <c r="V12" s="146">
        <v>141460</v>
      </c>
      <c r="W12" s="146">
        <v>142397</v>
      </c>
      <c r="X12" s="146">
        <v>146982</v>
      </c>
      <c r="Y12" s="146">
        <v>149037</v>
      </c>
      <c r="Z12" s="146">
        <v>149773</v>
      </c>
      <c r="AA12" s="146">
        <v>158090</v>
      </c>
      <c r="AB12" s="146">
        <v>161715</v>
      </c>
      <c r="AC12" s="146">
        <v>164776</v>
      </c>
      <c r="AD12" s="146">
        <v>159661</v>
      </c>
      <c r="AE12" s="146">
        <v>161354</v>
      </c>
      <c r="AF12" s="146">
        <v>160414</v>
      </c>
      <c r="AG12" s="146">
        <v>166624</v>
      </c>
      <c r="AH12" s="146">
        <v>172798</v>
      </c>
      <c r="AI12" s="146">
        <v>173227</v>
      </c>
      <c r="AJ12" s="146">
        <v>172540</v>
      </c>
      <c r="AK12" s="147">
        <v>170437</v>
      </c>
      <c r="AL12" s="147">
        <v>175390</v>
      </c>
      <c r="AM12" s="147">
        <v>174571</v>
      </c>
      <c r="AN12" s="147">
        <v>177555</v>
      </c>
      <c r="AO12" s="147">
        <v>175232</v>
      </c>
      <c r="AP12" s="147">
        <v>174629</v>
      </c>
      <c r="AQ12" s="147">
        <v>174912</v>
      </c>
      <c r="AR12" s="148">
        <v>176292</v>
      </c>
      <c r="AS12" s="149">
        <v>172317</v>
      </c>
      <c r="AT12" s="149">
        <v>169600</v>
      </c>
      <c r="AU12" s="148">
        <v>167138</v>
      </c>
      <c r="AV12" s="148">
        <v>165349</v>
      </c>
      <c r="AW12" s="152">
        <v>160745</v>
      </c>
      <c r="AX12" s="159">
        <v>158961</v>
      </c>
      <c r="AY12" s="152">
        <v>156861</v>
      </c>
      <c r="AZ12" s="152">
        <v>153938</v>
      </c>
      <c r="BA12" s="153">
        <v>150633</v>
      </c>
      <c r="BB12" s="154">
        <v>153643</v>
      </c>
      <c r="BC12" s="155">
        <v>151261.844</v>
      </c>
      <c r="BD12" s="148">
        <v>149813.624</v>
      </c>
      <c r="BE12" s="148">
        <v>147050.979</v>
      </c>
      <c r="BF12" s="156">
        <v>145421.282</v>
      </c>
      <c r="BG12" s="157">
        <v>145576.089</v>
      </c>
      <c r="BH12" s="157">
        <v>144385.86</v>
      </c>
      <c r="BI12" s="153">
        <v>146892.416</v>
      </c>
      <c r="BJ12" s="696">
        <v>143188.283</v>
      </c>
      <c r="BK12" s="696">
        <v>141640.553</v>
      </c>
    </row>
    <row r="13" spans="1:63" ht="17.25" customHeight="1">
      <c r="A13" s="803" t="s">
        <v>207</v>
      </c>
      <c r="B13" s="800" t="s">
        <v>196</v>
      </c>
      <c r="C13" s="801"/>
      <c r="D13" s="146"/>
      <c r="E13" s="146">
        <v>120633</v>
      </c>
      <c r="F13" s="146">
        <v>122595</v>
      </c>
      <c r="G13" s="146"/>
      <c r="H13" s="146">
        <v>153352</v>
      </c>
      <c r="I13" s="146">
        <v>163007</v>
      </c>
      <c r="J13" s="146">
        <v>210367</v>
      </c>
      <c r="K13" s="146"/>
      <c r="L13" s="146"/>
      <c r="M13" s="146"/>
      <c r="N13" s="146">
        <v>332966</v>
      </c>
      <c r="O13" s="146"/>
      <c r="P13" s="146"/>
      <c r="Q13" s="146">
        <v>435722</v>
      </c>
      <c r="R13" s="146">
        <v>426599</v>
      </c>
      <c r="S13" s="146">
        <v>469391</v>
      </c>
      <c r="T13" s="146">
        <v>540058</v>
      </c>
      <c r="U13" s="146">
        <v>526636</v>
      </c>
      <c r="V13" s="146">
        <v>509832</v>
      </c>
      <c r="W13" s="146">
        <v>493749</v>
      </c>
      <c r="X13" s="146">
        <v>603890</v>
      </c>
      <c r="Y13" s="146">
        <v>539785</v>
      </c>
      <c r="Z13" s="146">
        <v>509932</v>
      </c>
      <c r="AA13" s="146">
        <v>655290</v>
      </c>
      <c r="AB13" s="146">
        <v>584197</v>
      </c>
      <c r="AC13" s="146">
        <v>632361</v>
      </c>
      <c r="AD13" s="146">
        <v>555589</v>
      </c>
      <c r="AE13" s="146">
        <v>550771</v>
      </c>
      <c r="AF13" s="146">
        <v>548848</v>
      </c>
      <c r="AG13" s="146">
        <v>593085</v>
      </c>
      <c r="AH13" s="146">
        <v>573897</v>
      </c>
      <c r="AI13" s="146">
        <v>568324</v>
      </c>
      <c r="AJ13" s="146">
        <v>564203</v>
      </c>
      <c r="AK13" s="147">
        <v>574212</v>
      </c>
      <c r="AL13" s="147">
        <v>594456</v>
      </c>
      <c r="AM13" s="147">
        <v>586690</v>
      </c>
      <c r="AN13" s="147">
        <v>603699</v>
      </c>
      <c r="AO13" s="147">
        <v>572151</v>
      </c>
      <c r="AP13" s="147">
        <v>558695</v>
      </c>
      <c r="AQ13" s="147">
        <v>589329</v>
      </c>
      <c r="AR13" s="148">
        <v>659763</v>
      </c>
      <c r="AS13" s="149">
        <v>566248</v>
      </c>
      <c r="AT13" s="149">
        <v>556797</v>
      </c>
      <c r="AU13" s="148">
        <v>606072</v>
      </c>
      <c r="AV13" s="148">
        <v>540104</v>
      </c>
      <c r="AW13" s="152">
        <v>564467</v>
      </c>
      <c r="AX13" s="159">
        <v>518901</v>
      </c>
      <c r="AY13" s="152">
        <v>499329</v>
      </c>
      <c r="AZ13" s="152">
        <v>485981</v>
      </c>
      <c r="BA13" s="153">
        <v>476315</v>
      </c>
      <c r="BB13" s="154">
        <v>512069</v>
      </c>
      <c r="BC13" s="155">
        <v>472348</v>
      </c>
      <c r="BD13" s="148">
        <v>461407</v>
      </c>
      <c r="BE13" s="148">
        <v>450103</v>
      </c>
      <c r="BF13" s="156">
        <v>444971</v>
      </c>
      <c r="BG13" s="157">
        <v>458998</v>
      </c>
      <c r="BH13" s="157">
        <v>438159</v>
      </c>
      <c r="BI13" s="153">
        <v>584684</v>
      </c>
      <c r="BJ13" s="696">
        <v>457764</v>
      </c>
      <c r="BK13" s="696">
        <v>431684</v>
      </c>
    </row>
    <row r="14" spans="1:63" ht="17.25" customHeight="1">
      <c r="A14" s="804"/>
      <c r="B14" s="800" t="s">
        <v>197</v>
      </c>
      <c r="C14" s="801"/>
      <c r="D14" s="146"/>
      <c r="E14" s="146"/>
      <c r="F14" s="146"/>
      <c r="G14" s="146"/>
      <c r="H14" s="146"/>
      <c r="I14" s="146"/>
      <c r="J14" s="146"/>
      <c r="K14" s="146"/>
      <c r="L14" s="146">
        <v>22801</v>
      </c>
      <c r="M14" s="146">
        <v>25190</v>
      </c>
      <c r="N14" s="146">
        <v>38285</v>
      </c>
      <c r="O14" s="146"/>
      <c r="P14" s="146"/>
      <c r="Q14" s="146">
        <v>31297</v>
      </c>
      <c r="R14" s="146">
        <v>30614</v>
      </c>
      <c r="S14" s="146">
        <v>32936</v>
      </c>
      <c r="T14" s="146">
        <v>34227</v>
      </c>
      <c r="U14" s="146">
        <v>35931</v>
      </c>
      <c r="V14" s="146">
        <v>38622</v>
      </c>
      <c r="W14" s="146">
        <v>36748</v>
      </c>
      <c r="X14" s="146">
        <v>38532</v>
      </c>
      <c r="Y14" s="146">
        <v>40156</v>
      </c>
      <c r="Z14" s="146">
        <v>40227</v>
      </c>
      <c r="AA14" s="146">
        <v>45453</v>
      </c>
      <c r="AB14" s="146">
        <v>46608</v>
      </c>
      <c r="AC14" s="146">
        <v>43962</v>
      </c>
      <c r="AD14" s="146">
        <v>39500</v>
      </c>
      <c r="AE14" s="146">
        <v>36713</v>
      </c>
      <c r="AF14" s="146">
        <v>34682</v>
      </c>
      <c r="AG14" s="146">
        <v>34838</v>
      </c>
      <c r="AH14" s="146">
        <v>33390</v>
      </c>
      <c r="AI14" s="146">
        <v>34483</v>
      </c>
      <c r="AJ14" s="146">
        <v>34721</v>
      </c>
      <c r="AK14" s="147">
        <v>34247</v>
      </c>
      <c r="AL14" s="147">
        <v>34788</v>
      </c>
      <c r="AM14" s="147">
        <v>34731</v>
      </c>
      <c r="AN14" s="147">
        <v>33049</v>
      </c>
      <c r="AO14" s="147">
        <v>31860</v>
      </c>
      <c r="AP14" s="147">
        <v>31970</v>
      </c>
      <c r="AQ14" s="147">
        <v>30764</v>
      </c>
      <c r="AR14" s="148">
        <v>32034</v>
      </c>
      <c r="AS14" s="149">
        <v>31121</v>
      </c>
      <c r="AT14" s="149">
        <v>29697</v>
      </c>
      <c r="AU14" s="148">
        <v>29506</v>
      </c>
      <c r="AV14" s="148">
        <v>28612</v>
      </c>
      <c r="AW14" s="152">
        <v>29480</v>
      </c>
      <c r="AX14" s="159">
        <v>27315</v>
      </c>
      <c r="AY14" s="152">
        <v>25093</v>
      </c>
      <c r="AZ14" s="152">
        <v>24332</v>
      </c>
      <c r="BA14" s="153">
        <v>23100</v>
      </c>
      <c r="BB14" s="154">
        <v>25438</v>
      </c>
      <c r="BC14" s="155">
        <v>24021</v>
      </c>
      <c r="BD14" s="148">
        <v>22957.7</v>
      </c>
      <c r="BE14" s="148">
        <v>21723</v>
      </c>
      <c r="BF14" s="156">
        <v>21972.49</v>
      </c>
      <c r="BG14" s="157">
        <v>20739.269999999997</v>
      </c>
      <c r="BH14" s="157">
        <v>22062.55</v>
      </c>
      <c r="BI14" s="153">
        <v>22139.49</v>
      </c>
      <c r="BJ14" s="696">
        <v>17830.21</v>
      </c>
      <c r="BK14" s="696">
        <v>16138</v>
      </c>
    </row>
    <row r="15" spans="1:63" ht="17.25" customHeight="1">
      <c r="A15" s="183" t="s">
        <v>208</v>
      </c>
      <c r="B15" s="800" t="s">
        <v>200</v>
      </c>
      <c r="C15" s="801"/>
      <c r="D15" s="146" t="s">
        <v>206</v>
      </c>
      <c r="E15" s="146"/>
      <c r="F15" s="146"/>
      <c r="G15" s="146"/>
      <c r="H15" s="146"/>
      <c r="I15" s="146"/>
      <c r="J15" s="146"/>
      <c r="K15" s="146"/>
      <c r="L15" s="146"/>
      <c r="M15" s="146"/>
      <c r="N15" s="146">
        <v>371251</v>
      </c>
      <c r="O15" s="146"/>
      <c r="P15" s="146"/>
      <c r="Q15" s="146">
        <v>467019</v>
      </c>
      <c r="R15" s="146">
        <v>457213</v>
      </c>
      <c r="S15" s="146">
        <v>502327</v>
      </c>
      <c r="T15" s="146">
        <v>574285</v>
      </c>
      <c r="U15" s="146">
        <v>562567</v>
      </c>
      <c r="V15" s="146">
        <v>548454</v>
      </c>
      <c r="W15" s="146">
        <v>530497</v>
      </c>
      <c r="X15" s="146">
        <v>642422</v>
      </c>
      <c r="Y15" s="146">
        <v>579941</v>
      </c>
      <c r="Z15" s="146">
        <v>550159</v>
      </c>
      <c r="AA15" s="146">
        <v>700743</v>
      </c>
      <c r="AB15" s="146">
        <v>630805</v>
      </c>
      <c r="AC15" s="146">
        <v>676323</v>
      </c>
      <c r="AD15" s="146">
        <v>595089</v>
      </c>
      <c r="AE15" s="146">
        <v>587484</v>
      </c>
      <c r="AF15" s="146">
        <v>583530</v>
      </c>
      <c r="AG15" s="146">
        <v>627923</v>
      </c>
      <c r="AH15" s="146">
        <v>607287</v>
      </c>
      <c r="AI15" s="146">
        <v>602807</v>
      </c>
      <c r="AJ15" s="146">
        <v>598924</v>
      </c>
      <c r="AK15" s="147">
        <v>608459</v>
      </c>
      <c r="AL15" s="147">
        <v>629244</v>
      </c>
      <c r="AM15" s="147">
        <v>621421</v>
      </c>
      <c r="AN15" s="147">
        <v>636748</v>
      </c>
      <c r="AO15" s="147">
        <v>604011</v>
      </c>
      <c r="AP15" s="147">
        <v>590665</v>
      </c>
      <c r="AQ15" s="147">
        <v>620093</v>
      </c>
      <c r="AR15" s="148">
        <v>691797</v>
      </c>
      <c r="AS15" s="149">
        <v>597369</v>
      </c>
      <c r="AT15" s="149">
        <v>586494</v>
      </c>
      <c r="AU15" s="148">
        <v>635578</v>
      </c>
      <c r="AV15" s="148">
        <v>568716</v>
      </c>
      <c r="AW15" s="152">
        <v>593947</v>
      </c>
      <c r="AX15" s="159">
        <v>546216</v>
      </c>
      <c r="AY15" s="152">
        <v>524422</v>
      </c>
      <c r="AZ15" s="152">
        <v>510313</v>
      </c>
      <c r="BA15" s="153">
        <v>499415</v>
      </c>
      <c r="BB15" s="154">
        <v>537507</v>
      </c>
      <c r="BC15" s="155">
        <v>496369</v>
      </c>
      <c r="BD15" s="148">
        <v>484364.7</v>
      </c>
      <c r="BE15" s="148">
        <v>471826</v>
      </c>
      <c r="BF15" s="156">
        <v>466943.49</v>
      </c>
      <c r="BG15" s="157">
        <v>479737.27</v>
      </c>
      <c r="BH15" s="157">
        <v>460221.55</v>
      </c>
      <c r="BI15" s="153">
        <v>606823.49</v>
      </c>
      <c r="BJ15" s="696">
        <v>475594.21</v>
      </c>
      <c r="BK15" s="696">
        <v>447822</v>
      </c>
    </row>
    <row r="16" spans="1:63" ht="17.25" customHeight="1">
      <c r="A16" s="803" t="s">
        <v>209</v>
      </c>
      <c r="B16" s="805" t="s">
        <v>2</v>
      </c>
      <c r="C16" s="184" t="s">
        <v>210</v>
      </c>
      <c r="D16" s="146"/>
      <c r="E16" s="146">
        <v>214</v>
      </c>
      <c r="F16" s="146">
        <v>228</v>
      </c>
      <c r="G16" s="146">
        <v>246</v>
      </c>
      <c r="H16" s="146">
        <v>255</v>
      </c>
      <c r="I16" s="146">
        <v>263</v>
      </c>
      <c r="J16" s="146">
        <v>283</v>
      </c>
      <c r="K16" s="146">
        <v>323</v>
      </c>
      <c r="L16" s="146">
        <v>318</v>
      </c>
      <c r="M16" s="146">
        <v>340</v>
      </c>
      <c r="N16" s="146">
        <v>374</v>
      </c>
      <c r="O16" s="146">
        <v>381</v>
      </c>
      <c r="P16" s="146">
        <v>395</v>
      </c>
      <c r="Q16" s="146">
        <v>403</v>
      </c>
      <c r="R16" s="146">
        <v>384</v>
      </c>
      <c r="S16" s="146">
        <v>393</v>
      </c>
      <c r="T16" s="146">
        <v>411</v>
      </c>
      <c r="U16" s="146">
        <v>410</v>
      </c>
      <c r="V16" s="146">
        <v>406</v>
      </c>
      <c r="W16" s="146">
        <v>401</v>
      </c>
      <c r="X16" s="146">
        <v>406</v>
      </c>
      <c r="Y16" s="146">
        <v>405</v>
      </c>
      <c r="Z16" s="146">
        <v>402</v>
      </c>
      <c r="AA16" s="146">
        <v>418</v>
      </c>
      <c r="AB16" s="146">
        <v>424</v>
      </c>
      <c r="AC16" s="146">
        <v>429</v>
      </c>
      <c r="AD16" s="146">
        <v>412</v>
      </c>
      <c r="AE16" s="146">
        <v>416</v>
      </c>
      <c r="AF16" s="146">
        <v>411</v>
      </c>
      <c r="AG16" s="146">
        <v>424</v>
      </c>
      <c r="AH16" s="146">
        <v>437</v>
      </c>
      <c r="AI16" s="146">
        <v>434</v>
      </c>
      <c r="AJ16" s="146">
        <v>432</v>
      </c>
      <c r="AK16" s="147">
        <v>429</v>
      </c>
      <c r="AL16" s="147">
        <v>431</v>
      </c>
      <c r="AM16" s="147">
        <v>425</v>
      </c>
      <c r="AN16" s="147">
        <v>430</v>
      </c>
      <c r="AO16" s="147">
        <v>423</v>
      </c>
      <c r="AP16" s="147">
        <v>421</v>
      </c>
      <c r="AQ16" s="147">
        <v>419</v>
      </c>
      <c r="AR16" s="148">
        <v>424</v>
      </c>
      <c r="AS16" s="149">
        <v>413</v>
      </c>
      <c r="AT16" s="149">
        <v>407</v>
      </c>
      <c r="AU16" s="148">
        <v>399</v>
      </c>
      <c r="AV16" s="148">
        <v>397</v>
      </c>
      <c r="AW16" s="152">
        <v>386</v>
      </c>
      <c r="AX16" s="159">
        <v>381</v>
      </c>
      <c r="AY16" s="152">
        <v>374</v>
      </c>
      <c r="AZ16" s="152">
        <v>369</v>
      </c>
      <c r="BA16" s="153">
        <v>361</v>
      </c>
      <c r="BB16" s="154">
        <v>366</v>
      </c>
      <c r="BC16" s="155">
        <v>361.27309249672817</v>
      </c>
      <c r="BD16" s="148">
        <v>359.27336413432636</v>
      </c>
      <c r="BE16" s="148">
        <v>353.99204325281187</v>
      </c>
      <c r="BF16" s="156">
        <v>350.37425321033714</v>
      </c>
      <c r="BG16" s="157">
        <v>350.75971098849647</v>
      </c>
      <c r="BH16" s="157">
        <v>349.51234667341726</v>
      </c>
      <c r="BI16" s="153">
        <v>356.79913141889716</v>
      </c>
      <c r="BJ16" s="696">
        <v>349.6267793745963</v>
      </c>
      <c r="BK16" s="696">
        <v>347.35818200496624</v>
      </c>
    </row>
    <row r="17" spans="1:63" ht="17.25" customHeight="1">
      <c r="A17" s="804"/>
      <c r="B17" s="806"/>
      <c r="C17" s="184" t="s">
        <v>211</v>
      </c>
      <c r="D17" s="146"/>
      <c r="E17" s="146">
        <v>330</v>
      </c>
      <c r="F17" s="146">
        <v>314</v>
      </c>
      <c r="G17" s="146"/>
      <c r="H17" s="146">
        <v>347</v>
      </c>
      <c r="I17" s="146">
        <v>353</v>
      </c>
      <c r="J17" s="146">
        <v>399</v>
      </c>
      <c r="K17" s="146"/>
      <c r="L17" s="146">
        <v>194</v>
      </c>
      <c r="M17" s="146">
        <v>208</v>
      </c>
      <c r="N17" s="146">
        <v>512</v>
      </c>
      <c r="O17" s="146"/>
      <c r="P17" s="146"/>
      <c r="Q17" s="146">
        <v>565</v>
      </c>
      <c r="R17" s="146">
        <v>528</v>
      </c>
      <c r="S17" s="146">
        <v>560</v>
      </c>
      <c r="T17" s="146">
        <v>632</v>
      </c>
      <c r="U17" s="146">
        <v>608</v>
      </c>
      <c r="V17" s="146">
        <v>572</v>
      </c>
      <c r="W17" s="146">
        <v>546</v>
      </c>
      <c r="X17" s="146">
        <v>650</v>
      </c>
      <c r="Y17" s="146">
        <v>574</v>
      </c>
      <c r="Z17" s="146">
        <v>536</v>
      </c>
      <c r="AA17" s="146">
        <v>680</v>
      </c>
      <c r="AB17" s="146">
        <v>601</v>
      </c>
      <c r="AC17" s="146">
        <v>645</v>
      </c>
      <c r="AD17" s="146">
        <v>561</v>
      </c>
      <c r="AE17" s="146">
        <v>551</v>
      </c>
      <c r="AF17" s="146">
        <v>543</v>
      </c>
      <c r="AG17" s="146">
        <v>581</v>
      </c>
      <c r="AH17" s="146">
        <v>558</v>
      </c>
      <c r="AI17" s="146">
        <v>550</v>
      </c>
      <c r="AJ17" s="146">
        <v>542</v>
      </c>
      <c r="AK17" s="147">
        <v>555</v>
      </c>
      <c r="AL17" s="147">
        <v>562</v>
      </c>
      <c r="AM17" s="147">
        <v>549</v>
      </c>
      <c r="AN17" s="147">
        <v>561</v>
      </c>
      <c r="AO17" s="147">
        <v>527</v>
      </c>
      <c r="AP17" s="147">
        <v>514</v>
      </c>
      <c r="AQ17" s="147">
        <v>541</v>
      </c>
      <c r="AR17" s="148">
        <v>606</v>
      </c>
      <c r="AS17" s="149">
        <v>519</v>
      </c>
      <c r="AT17" s="149">
        <v>510</v>
      </c>
      <c r="AU17" s="148">
        <v>554</v>
      </c>
      <c r="AV17" s="148">
        <v>495</v>
      </c>
      <c r="AW17" s="152">
        <v>517</v>
      </c>
      <c r="AX17" s="159">
        <v>474</v>
      </c>
      <c r="AY17" s="152">
        <v>455</v>
      </c>
      <c r="AZ17" s="152">
        <v>443</v>
      </c>
      <c r="BA17" s="153">
        <v>434</v>
      </c>
      <c r="BB17" s="154">
        <v>465</v>
      </c>
      <c r="BC17" s="155">
        <v>429.98423338952995</v>
      </c>
      <c r="BD17" s="148">
        <v>420.8823435511751</v>
      </c>
      <c r="BE17" s="148">
        <v>411.5554791558277</v>
      </c>
      <c r="BF17" s="156">
        <v>407.41730949710444</v>
      </c>
      <c r="BG17" s="157">
        <v>421.3967665231402</v>
      </c>
      <c r="BH17" s="157">
        <v>403.3406209007434</v>
      </c>
      <c r="BI17" s="153">
        <v>537.9718999291517</v>
      </c>
      <c r="BJ17" s="696">
        <v>421.79228827872544</v>
      </c>
      <c r="BK17" s="696">
        <v>399.5272502121728</v>
      </c>
    </row>
    <row r="18" spans="1:63" ht="17.25" customHeight="1">
      <c r="A18" s="804"/>
      <c r="B18" s="803" t="s">
        <v>212</v>
      </c>
      <c r="C18" s="184" t="s">
        <v>210</v>
      </c>
      <c r="D18" s="146"/>
      <c r="E18" s="146">
        <v>104</v>
      </c>
      <c r="F18" s="146">
        <v>120</v>
      </c>
      <c r="G18" s="146">
        <v>133</v>
      </c>
      <c r="H18" s="146">
        <v>126</v>
      </c>
      <c r="I18" s="146">
        <v>131</v>
      </c>
      <c r="J18" s="146">
        <v>147</v>
      </c>
      <c r="K18" s="146">
        <v>158</v>
      </c>
      <c r="L18" s="146">
        <v>171</v>
      </c>
      <c r="M18" s="146">
        <v>181</v>
      </c>
      <c r="N18" s="146">
        <v>194</v>
      </c>
      <c r="O18" s="146">
        <v>247</v>
      </c>
      <c r="P18" s="146">
        <v>214</v>
      </c>
      <c r="Q18" s="146">
        <v>255</v>
      </c>
      <c r="R18" s="146">
        <v>229</v>
      </c>
      <c r="S18" s="146">
        <v>238</v>
      </c>
      <c r="T18" s="146">
        <v>238</v>
      </c>
      <c r="U18" s="146">
        <v>237</v>
      </c>
      <c r="V18" s="146">
        <v>249</v>
      </c>
      <c r="W18" s="146">
        <v>254</v>
      </c>
      <c r="X18" s="146">
        <v>266</v>
      </c>
      <c r="Y18" s="146">
        <v>276</v>
      </c>
      <c r="Z18" s="146">
        <v>288</v>
      </c>
      <c r="AA18" s="146">
        <v>304</v>
      </c>
      <c r="AB18" s="146">
        <v>325</v>
      </c>
      <c r="AC18" s="146">
        <v>324</v>
      </c>
      <c r="AD18" s="146">
        <v>326</v>
      </c>
      <c r="AE18" s="146">
        <v>292</v>
      </c>
      <c r="AF18" s="146">
        <v>294</v>
      </c>
      <c r="AG18" s="146">
        <v>293</v>
      </c>
      <c r="AH18" s="146">
        <v>307</v>
      </c>
      <c r="AI18" s="146">
        <v>323</v>
      </c>
      <c r="AJ18" s="146">
        <v>323</v>
      </c>
      <c r="AK18" s="147">
        <v>323</v>
      </c>
      <c r="AL18" s="147">
        <v>339.6034418314038</v>
      </c>
      <c r="AM18" s="147">
        <v>337</v>
      </c>
      <c r="AN18" s="147">
        <v>351</v>
      </c>
      <c r="AO18" s="147">
        <v>338</v>
      </c>
      <c r="AP18" s="147">
        <v>337</v>
      </c>
      <c r="AQ18" s="147">
        <v>345</v>
      </c>
      <c r="AR18" s="148">
        <v>352</v>
      </c>
      <c r="AS18" s="149">
        <v>355</v>
      </c>
      <c r="AT18" s="149">
        <v>349</v>
      </c>
      <c r="AU18" s="148">
        <v>351</v>
      </c>
      <c r="AV18" s="148">
        <v>343</v>
      </c>
      <c r="AW18" s="152">
        <v>349</v>
      </c>
      <c r="AX18" s="159">
        <v>342</v>
      </c>
      <c r="AY18" s="152">
        <v>345</v>
      </c>
      <c r="AZ18" s="152">
        <v>282</v>
      </c>
      <c r="BA18" s="153">
        <v>336</v>
      </c>
      <c r="BB18" s="154">
        <v>349</v>
      </c>
      <c r="BC18" s="155">
        <v>348</v>
      </c>
      <c r="BD18" s="148">
        <v>351</v>
      </c>
      <c r="BE18" s="148">
        <v>345</v>
      </c>
      <c r="BF18" s="156">
        <v>347</v>
      </c>
      <c r="BG18" s="157">
        <v>357</v>
      </c>
      <c r="BH18" s="157">
        <v>360</v>
      </c>
      <c r="BI18" s="153">
        <v>377</v>
      </c>
      <c r="BJ18" s="696">
        <v>364</v>
      </c>
      <c r="BK18" s="696">
        <v>356</v>
      </c>
    </row>
    <row r="19" spans="1:63" ht="17.25" customHeight="1">
      <c r="A19" s="804"/>
      <c r="B19" s="806"/>
      <c r="C19" s="184" t="s">
        <v>211</v>
      </c>
      <c r="D19" s="146"/>
      <c r="E19" s="146"/>
      <c r="F19" s="146"/>
      <c r="G19" s="146"/>
      <c r="H19" s="146"/>
      <c r="I19" s="146"/>
      <c r="J19" s="146"/>
      <c r="K19" s="146"/>
      <c r="L19" s="146"/>
      <c r="M19" s="146"/>
      <c r="N19" s="146">
        <v>321</v>
      </c>
      <c r="O19" s="146"/>
      <c r="P19" s="146"/>
      <c r="Q19" s="146">
        <v>308</v>
      </c>
      <c r="R19" s="146">
        <v>307</v>
      </c>
      <c r="S19" s="146">
        <v>341</v>
      </c>
      <c r="T19" s="146">
        <v>342</v>
      </c>
      <c r="U19" s="146">
        <v>347</v>
      </c>
      <c r="V19" s="146">
        <v>373</v>
      </c>
      <c r="W19" s="146">
        <v>354</v>
      </c>
      <c r="X19" s="146">
        <v>390</v>
      </c>
      <c r="Y19" s="146">
        <v>409</v>
      </c>
      <c r="Z19" s="146">
        <v>409</v>
      </c>
      <c r="AA19" s="146">
        <v>468</v>
      </c>
      <c r="AB19" s="146">
        <v>487</v>
      </c>
      <c r="AC19" s="146">
        <v>459</v>
      </c>
      <c r="AD19" s="146">
        <v>435</v>
      </c>
      <c r="AE19" s="146">
        <v>419</v>
      </c>
      <c r="AF19" s="146">
        <v>424</v>
      </c>
      <c r="AG19" s="146">
        <v>429</v>
      </c>
      <c r="AH19" s="146">
        <v>418</v>
      </c>
      <c r="AI19" s="146">
        <v>442</v>
      </c>
      <c r="AJ19" s="146">
        <v>465</v>
      </c>
      <c r="AK19" s="147">
        <v>469</v>
      </c>
      <c r="AL19" s="147">
        <v>486.9310784135295</v>
      </c>
      <c r="AM19" s="147">
        <v>502</v>
      </c>
      <c r="AN19" s="147">
        <v>487</v>
      </c>
      <c r="AO19" s="147">
        <v>508</v>
      </c>
      <c r="AP19" s="147">
        <v>510</v>
      </c>
      <c r="AQ19" s="147">
        <v>495</v>
      </c>
      <c r="AR19" s="148">
        <v>520</v>
      </c>
      <c r="AS19" s="149">
        <v>514</v>
      </c>
      <c r="AT19" s="149">
        <v>499</v>
      </c>
      <c r="AU19" s="148">
        <v>512</v>
      </c>
      <c r="AV19" s="148">
        <v>505</v>
      </c>
      <c r="AW19" s="152">
        <v>526</v>
      </c>
      <c r="AX19" s="159">
        <v>505</v>
      </c>
      <c r="AY19" s="152">
        <v>490</v>
      </c>
      <c r="AZ19" s="152">
        <v>482</v>
      </c>
      <c r="BA19" s="153">
        <v>465</v>
      </c>
      <c r="BB19" s="154">
        <v>512</v>
      </c>
      <c r="BC19" s="155">
        <v>495.8406440293116</v>
      </c>
      <c r="BD19" s="148">
        <v>485.49707107661726</v>
      </c>
      <c r="BE19" s="148">
        <v>475.8598028477546</v>
      </c>
      <c r="BF19" s="156">
        <v>484.23153208744714</v>
      </c>
      <c r="BG19" s="157">
        <v>462.80616799071674</v>
      </c>
      <c r="BH19" s="157">
        <v>503.27455632100003</v>
      </c>
      <c r="BI19" s="153">
        <v>569.0507890813757</v>
      </c>
      <c r="BJ19" s="696">
        <v>505.34846810078506</v>
      </c>
      <c r="BK19" s="696">
        <v>483.1157945156269</v>
      </c>
    </row>
    <row r="20" spans="1:63" ht="17.25" customHeight="1">
      <c r="A20" s="799" t="s">
        <v>213</v>
      </c>
      <c r="B20" s="805" t="s">
        <v>214</v>
      </c>
      <c r="C20" s="184" t="s">
        <v>210</v>
      </c>
      <c r="D20" s="146"/>
      <c r="E20" s="146">
        <v>188</v>
      </c>
      <c r="F20" s="146">
        <v>205</v>
      </c>
      <c r="G20" s="146">
        <v>220</v>
      </c>
      <c r="H20" s="146">
        <v>227</v>
      </c>
      <c r="I20" s="146">
        <v>234</v>
      </c>
      <c r="J20" s="146">
        <v>257</v>
      </c>
      <c r="K20" s="146">
        <v>292</v>
      </c>
      <c r="L20" s="146">
        <v>294</v>
      </c>
      <c r="M20" s="146">
        <v>314</v>
      </c>
      <c r="N20" s="146">
        <v>346</v>
      </c>
      <c r="O20" s="146">
        <v>361</v>
      </c>
      <c r="P20" s="146">
        <v>371</v>
      </c>
      <c r="Q20" s="146">
        <v>386</v>
      </c>
      <c r="R20" s="146">
        <v>367</v>
      </c>
      <c r="S20" s="146">
        <v>377</v>
      </c>
      <c r="T20" s="146">
        <v>393</v>
      </c>
      <c r="U20" s="146">
        <v>392</v>
      </c>
      <c r="V20" s="146">
        <v>390</v>
      </c>
      <c r="W20" s="146">
        <v>386</v>
      </c>
      <c r="X20" s="146">
        <v>392</v>
      </c>
      <c r="Y20" s="146">
        <v>393</v>
      </c>
      <c r="Z20" s="146">
        <v>391</v>
      </c>
      <c r="AA20" s="146">
        <v>4407</v>
      </c>
      <c r="AB20" s="146">
        <v>415</v>
      </c>
      <c r="AC20" s="146">
        <v>419</v>
      </c>
      <c r="AD20" s="146">
        <v>405</v>
      </c>
      <c r="AE20" s="146">
        <v>406</v>
      </c>
      <c r="AF20" s="146">
        <v>402</v>
      </c>
      <c r="AG20" s="146">
        <v>414</v>
      </c>
      <c r="AH20" s="146">
        <v>427</v>
      </c>
      <c r="AI20" s="146">
        <v>426</v>
      </c>
      <c r="AJ20" s="146">
        <v>424</v>
      </c>
      <c r="AK20" s="147">
        <v>416</v>
      </c>
      <c r="AL20" s="147">
        <v>425.5844099687937</v>
      </c>
      <c r="AM20" s="147">
        <v>419</v>
      </c>
      <c r="AN20" s="147">
        <v>425</v>
      </c>
      <c r="AO20" s="147">
        <v>418</v>
      </c>
      <c r="AP20" s="147">
        <v>416</v>
      </c>
      <c r="AQ20" s="147">
        <v>415</v>
      </c>
      <c r="AR20" s="148">
        <v>420</v>
      </c>
      <c r="AS20" s="149">
        <v>410</v>
      </c>
      <c r="AT20" s="149">
        <v>403</v>
      </c>
      <c r="AU20" s="148">
        <v>397</v>
      </c>
      <c r="AV20" s="148">
        <v>394</v>
      </c>
      <c r="AW20" s="152">
        <v>384</v>
      </c>
      <c r="AX20" s="159">
        <v>379</v>
      </c>
      <c r="AY20" s="152">
        <v>373</v>
      </c>
      <c r="AZ20" s="152">
        <v>365</v>
      </c>
      <c r="BA20" s="153">
        <v>365</v>
      </c>
      <c r="BB20" s="154">
        <v>366</v>
      </c>
      <c r="BC20" s="155">
        <v>361</v>
      </c>
      <c r="BD20" s="148">
        <v>359</v>
      </c>
      <c r="BE20" s="148">
        <v>353</v>
      </c>
      <c r="BF20" s="156">
        <v>350</v>
      </c>
      <c r="BG20" s="157">
        <v>351</v>
      </c>
      <c r="BH20" s="157">
        <v>350</v>
      </c>
      <c r="BI20" s="153">
        <v>357</v>
      </c>
      <c r="BJ20" s="696">
        <v>350</v>
      </c>
      <c r="BK20" s="696">
        <v>347</v>
      </c>
    </row>
    <row r="21" spans="1:63" ht="17.25" customHeight="1">
      <c r="A21" s="802"/>
      <c r="B21" s="806"/>
      <c r="C21" s="184" t="s">
        <v>211</v>
      </c>
      <c r="D21" s="146"/>
      <c r="E21" s="146"/>
      <c r="F21" s="146"/>
      <c r="G21" s="146"/>
      <c r="H21" s="146"/>
      <c r="I21" s="146"/>
      <c r="J21" s="146"/>
      <c r="K21" s="146"/>
      <c r="L21" s="146"/>
      <c r="M21" s="146"/>
      <c r="N21" s="146">
        <v>482</v>
      </c>
      <c r="O21" s="146"/>
      <c r="P21" s="146"/>
      <c r="Q21" s="146">
        <v>535</v>
      </c>
      <c r="R21" s="146">
        <v>504</v>
      </c>
      <c r="S21" s="146">
        <v>537</v>
      </c>
      <c r="T21" s="146">
        <v>602</v>
      </c>
      <c r="U21" s="146">
        <v>580</v>
      </c>
      <c r="V21" s="146">
        <v>552</v>
      </c>
      <c r="W21" s="146">
        <v>527</v>
      </c>
      <c r="X21" s="146">
        <v>625</v>
      </c>
      <c r="Y21" s="146">
        <v>558</v>
      </c>
      <c r="Z21" s="146">
        <v>524</v>
      </c>
      <c r="AA21" s="146">
        <v>660</v>
      </c>
      <c r="AB21" s="146">
        <v>590</v>
      </c>
      <c r="AC21" s="146">
        <v>628</v>
      </c>
      <c r="AD21" s="146">
        <v>551</v>
      </c>
      <c r="AE21" s="146">
        <v>541</v>
      </c>
      <c r="AF21" s="146">
        <v>534</v>
      </c>
      <c r="AG21" s="146">
        <v>570</v>
      </c>
      <c r="AH21" s="146">
        <v>548</v>
      </c>
      <c r="AI21" s="146">
        <v>542</v>
      </c>
      <c r="AJ21" s="146">
        <v>537</v>
      </c>
      <c r="AK21" s="147">
        <v>542</v>
      </c>
      <c r="AL21" s="147">
        <v>557.2986597985624</v>
      </c>
      <c r="AM21" s="147">
        <v>546</v>
      </c>
      <c r="AN21" s="147">
        <v>557</v>
      </c>
      <c r="AO21" s="147">
        <v>526</v>
      </c>
      <c r="AP21" s="147">
        <v>514</v>
      </c>
      <c r="AQ21" s="147">
        <v>538</v>
      </c>
      <c r="AR21" s="148">
        <v>601</v>
      </c>
      <c r="AS21" s="149">
        <v>519</v>
      </c>
      <c r="AT21" s="149">
        <v>509</v>
      </c>
      <c r="AU21" s="148">
        <v>552</v>
      </c>
      <c r="AV21" s="148">
        <v>495</v>
      </c>
      <c r="AW21" s="152">
        <v>518</v>
      </c>
      <c r="AX21" s="159">
        <v>475</v>
      </c>
      <c r="AY21" s="152">
        <v>456</v>
      </c>
      <c r="AZ21" s="152">
        <v>444</v>
      </c>
      <c r="BA21" s="153">
        <v>435</v>
      </c>
      <c r="BB21" s="154">
        <v>467</v>
      </c>
      <c r="BC21" s="155">
        <v>433</v>
      </c>
      <c r="BD21" s="148">
        <v>423</v>
      </c>
      <c r="BE21" s="148">
        <v>414</v>
      </c>
      <c r="BF21" s="156">
        <v>410</v>
      </c>
      <c r="BG21" s="157">
        <v>423</v>
      </c>
      <c r="BH21" s="157">
        <v>407</v>
      </c>
      <c r="BI21" s="153">
        <v>538</v>
      </c>
      <c r="BJ21" s="696">
        <v>424</v>
      </c>
      <c r="BK21" s="696">
        <v>402</v>
      </c>
    </row>
    <row r="22" spans="1:63" ht="17.25" customHeight="1">
      <c r="A22" s="803" t="s">
        <v>215</v>
      </c>
      <c r="B22" s="161" t="s">
        <v>216</v>
      </c>
      <c r="C22" s="163"/>
      <c r="D22" s="146">
        <v>0</v>
      </c>
      <c r="E22" s="146">
        <v>0</v>
      </c>
      <c r="F22" s="146">
        <v>0</v>
      </c>
      <c r="G22" s="146"/>
      <c r="H22" s="146">
        <v>0</v>
      </c>
      <c r="I22" s="146">
        <v>0</v>
      </c>
      <c r="J22" s="146">
        <v>0</v>
      </c>
      <c r="K22" s="146">
        <v>0</v>
      </c>
      <c r="L22" s="146">
        <v>0</v>
      </c>
      <c r="M22" s="146">
        <v>0</v>
      </c>
      <c r="N22" s="146">
        <v>0</v>
      </c>
      <c r="O22" s="146"/>
      <c r="P22" s="146"/>
      <c r="Q22" s="146">
        <v>1</v>
      </c>
      <c r="R22" s="146">
        <v>1</v>
      </c>
      <c r="S22" s="146">
        <v>1</v>
      </c>
      <c r="T22" s="146">
        <v>1</v>
      </c>
      <c r="U22" s="146">
        <v>1</v>
      </c>
      <c r="V22" s="146">
        <v>1</v>
      </c>
      <c r="W22" s="146">
        <v>1</v>
      </c>
      <c r="X22" s="146">
        <v>1</v>
      </c>
      <c r="Y22" s="146">
        <v>1</v>
      </c>
      <c r="Z22" s="146">
        <v>1</v>
      </c>
      <c r="AA22" s="146">
        <v>1</v>
      </c>
      <c r="AB22" s="146">
        <v>1</v>
      </c>
      <c r="AC22" s="146">
        <v>1</v>
      </c>
      <c r="AD22" s="146">
        <v>1</v>
      </c>
      <c r="AE22" s="146">
        <v>1</v>
      </c>
      <c r="AF22" s="146">
        <v>1</v>
      </c>
      <c r="AG22" s="146">
        <v>1</v>
      </c>
      <c r="AH22" s="146">
        <v>1</v>
      </c>
      <c r="AI22" s="146">
        <v>1</v>
      </c>
      <c r="AJ22" s="146">
        <v>1</v>
      </c>
      <c r="AK22" s="147">
        <v>1</v>
      </c>
      <c r="AL22" s="147">
        <v>1</v>
      </c>
      <c r="AM22" s="147">
        <v>1</v>
      </c>
      <c r="AN22" s="147">
        <v>1</v>
      </c>
      <c r="AO22" s="147">
        <v>1</v>
      </c>
      <c r="AP22" s="147">
        <v>1</v>
      </c>
      <c r="AQ22" s="147">
        <v>1</v>
      </c>
      <c r="AR22" s="148">
        <v>1</v>
      </c>
      <c r="AS22" s="149">
        <v>1</v>
      </c>
      <c r="AT22" s="149">
        <v>1</v>
      </c>
      <c r="AU22" s="148">
        <v>1</v>
      </c>
      <c r="AV22" s="148">
        <v>1</v>
      </c>
      <c r="AW22" s="152">
        <v>1</v>
      </c>
      <c r="AX22" s="159">
        <v>1</v>
      </c>
      <c r="AY22" s="152">
        <v>1</v>
      </c>
      <c r="AZ22" s="152">
        <v>1</v>
      </c>
      <c r="BA22" s="153">
        <v>1</v>
      </c>
      <c r="BB22" s="154">
        <v>1</v>
      </c>
      <c r="BC22" s="155">
        <v>1</v>
      </c>
      <c r="BD22" s="148">
        <v>1</v>
      </c>
      <c r="BE22" s="148">
        <v>1</v>
      </c>
      <c r="BF22" s="156">
        <v>1</v>
      </c>
      <c r="BG22" s="157">
        <v>1</v>
      </c>
      <c r="BH22" s="157">
        <v>1</v>
      </c>
      <c r="BI22" s="153">
        <v>1</v>
      </c>
      <c r="BJ22" s="696">
        <v>1</v>
      </c>
      <c r="BK22" s="696">
        <v>1</v>
      </c>
    </row>
    <row r="23" spans="1:63" ht="17.25" customHeight="1">
      <c r="A23" s="804"/>
      <c r="B23" s="800" t="s">
        <v>196</v>
      </c>
      <c r="C23" s="801"/>
      <c r="D23" s="146">
        <v>13</v>
      </c>
      <c r="E23" s="146">
        <v>13</v>
      </c>
      <c r="F23" s="146">
        <v>13</v>
      </c>
      <c r="G23" s="146"/>
      <c r="H23" s="146">
        <v>14</v>
      </c>
      <c r="I23" s="146">
        <v>14</v>
      </c>
      <c r="J23" s="146">
        <v>17</v>
      </c>
      <c r="K23" s="146">
        <v>21</v>
      </c>
      <c r="L23" s="146">
        <v>25</v>
      </c>
      <c r="M23" s="146">
        <v>27</v>
      </c>
      <c r="N23" s="146">
        <v>27</v>
      </c>
      <c r="O23" s="146"/>
      <c r="P23" s="146"/>
      <c r="Q23" s="146">
        <v>30</v>
      </c>
      <c r="R23" s="146">
        <v>32</v>
      </c>
      <c r="S23" s="146">
        <v>32</v>
      </c>
      <c r="T23" s="146">
        <v>32</v>
      </c>
      <c r="U23" s="146">
        <v>32</v>
      </c>
      <c r="V23" s="146">
        <v>32</v>
      </c>
      <c r="W23" s="146">
        <v>32</v>
      </c>
      <c r="X23" s="146">
        <v>32</v>
      </c>
      <c r="Y23" s="146">
        <v>32</v>
      </c>
      <c r="Z23" s="146">
        <v>32</v>
      </c>
      <c r="AA23" s="146">
        <v>32</v>
      </c>
      <c r="AB23" s="146">
        <v>32</v>
      </c>
      <c r="AC23" s="146">
        <v>32</v>
      </c>
      <c r="AD23" s="146">
        <v>32</v>
      </c>
      <c r="AE23" s="146">
        <v>32</v>
      </c>
      <c r="AF23" s="146">
        <v>32</v>
      </c>
      <c r="AG23" s="146">
        <v>32</v>
      </c>
      <c r="AH23" s="146">
        <v>32</v>
      </c>
      <c r="AI23" s="146">
        <v>33</v>
      </c>
      <c r="AJ23" s="146">
        <v>33</v>
      </c>
      <c r="AK23" s="147">
        <v>33</v>
      </c>
      <c r="AL23" s="147">
        <v>33</v>
      </c>
      <c r="AM23" s="147">
        <v>33</v>
      </c>
      <c r="AN23" s="147">
        <v>33</v>
      </c>
      <c r="AO23" s="147">
        <v>33</v>
      </c>
      <c r="AP23" s="147">
        <v>33</v>
      </c>
      <c r="AQ23" s="147">
        <v>33</v>
      </c>
      <c r="AR23" s="148">
        <v>33</v>
      </c>
      <c r="AS23" s="149">
        <v>33</v>
      </c>
      <c r="AT23" s="149">
        <v>33</v>
      </c>
      <c r="AU23" s="148">
        <v>31</v>
      </c>
      <c r="AV23" s="148">
        <v>23</v>
      </c>
      <c r="AW23" s="152">
        <v>21</v>
      </c>
      <c r="AX23" s="159">
        <v>21</v>
      </c>
      <c r="AY23" s="152">
        <v>21</v>
      </c>
      <c r="AZ23" s="152">
        <v>21</v>
      </c>
      <c r="BA23" s="153">
        <v>19</v>
      </c>
      <c r="BB23" s="154">
        <v>19</v>
      </c>
      <c r="BC23" s="155">
        <v>19</v>
      </c>
      <c r="BD23" s="148">
        <v>19</v>
      </c>
      <c r="BE23" s="148">
        <v>19</v>
      </c>
      <c r="BF23" s="156">
        <v>19</v>
      </c>
      <c r="BG23" s="157">
        <v>19</v>
      </c>
      <c r="BH23" s="157">
        <v>19</v>
      </c>
      <c r="BI23" s="153">
        <v>18</v>
      </c>
      <c r="BJ23" s="696">
        <v>18</v>
      </c>
      <c r="BK23" s="696">
        <v>18</v>
      </c>
    </row>
    <row r="24" spans="1:63" ht="17.25" customHeight="1">
      <c r="A24" s="804"/>
      <c r="B24" s="803" t="s">
        <v>212</v>
      </c>
      <c r="C24" s="185" t="s">
        <v>217</v>
      </c>
      <c r="D24" s="146">
        <v>88</v>
      </c>
      <c r="E24" s="146">
        <v>85</v>
      </c>
      <c r="F24" s="146">
        <v>82</v>
      </c>
      <c r="G24" s="146"/>
      <c r="H24" s="146">
        <v>104</v>
      </c>
      <c r="I24" s="146">
        <v>116</v>
      </c>
      <c r="J24" s="146">
        <v>115</v>
      </c>
      <c r="K24" s="146">
        <v>110</v>
      </c>
      <c r="L24" s="146">
        <v>123</v>
      </c>
      <c r="M24" s="146">
        <v>132</v>
      </c>
      <c r="N24" s="146">
        <v>138</v>
      </c>
      <c r="O24" s="146"/>
      <c r="P24" s="146"/>
      <c r="Q24" s="146">
        <v>138</v>
      </c>
      <c r="R24" s="146">
        <v>130</v>
      </c>
      <c r="S24" s="146">
        <v>130</v>
      </c>
      <c r="T24" s="146">
        <v>128</v>
      </c>
      <c r="U24" s="146">
        <v>134</v>
      </c>
      <c r="V24" s="146">
        <v>137</v>
      </c>
      <c r="W24" s="146">
        <v>139</v>
      </c>
      <c r="X24" s="146">
        <v>137</v>
      </c>
      <c r="Y24" s="146">
        <v>133</v>
      </c>
      <c r="Z24" s="146">
        <v>134</v>
      </c>
      <c r="AA24" s="146">
        <v>132</v>
      </c>
      <c r="AB24" s="146">
        <v>128</v>
      </c>
      <c r="AC24" s="146">
        <v>128</v>
      </c>
      <c r="AD24" s="146">
        <v>125</v>
      </c>
      <c r="AE24" s="146">
        <v>123</v>
      </c>
      <c r="AF24" s="146">
        <v>120</v>
      </c>
      <c r="AG24" s="146">
        <v>123</v>
      </c>
      <c r="AH24" s="146">
        <v>125</v>
      </c>
      <c r="AI24" s="146">
        <v>118</v>
      </c>
      <c r="AJ24" s="146">
        <v>114</v>
      </c>
      <c r="AK24" s="147">
        <v>111</v>
      </c>
      <c r="AL24" s="147">
        <v>111</v>
      </c>
      <c r="AM24" s="147">
        <v>105</v>
      </c>
      <c r="AN24" s="147">
        <v>103</v>
      </c>
      <c r="AO24" s="147">
        <v>98</v>
      </c>
      <c r="AP24" s="147">
        <v>100</v>
      </c>
      <c r="AQ24" s="147">
        <v>96</v>
      </c>
      <c r="AR24" s="148">
        <v>95</v>
      </c>
      <c r="AS24" s="149">
        <v>94</v>
      </c>
      <c r="AT24" s="149">
        <v>87</v>
      </c>
      <c r="AU24" s="148">
        <v>86</v>
      </c>
      <c r="AV24" s="148">
        <v>87</v>
      </c>
      <c r="AW24" s="152">
        <v>76</v>
      </c>
      <c r="AX24" s="159">
        <v>74</v>
      </c>
      <c r="AY24" s="152">
        <v>69</v>
      </c>
      <c r="AZ24" s="152">
        <v>66</v>
      </c>
      <c r="BA24" s="153">
        <v>65</v>
      </c>
      <c r="BB24" s="154">
        <v>66</v>
      </c>
      <c r="BC24" s="155">
        <v>64</v>
      </c>
      <c r="BD24" s="148">
        <v>62</v>
      </c>
      <c r="BE24" s="148">
        <v>60</v>
      </c>
      <c r="BF24" s="156">
        <v>60</v>
      </c>
      <c r="BG24" s="157">
        <v>59</v>
      </c>
      <c r="BH24" s="157">
        <v>56</v>
      </c>
      <c r="BI24" s="153">
        <v>48</v>
      </c>
      <c r="BJ24" s="696">
        <v>37</v>
      </c>
      <c r="BK24" s="696">
        <v>33</v>
      </c>
    </row>
    <row r="25" spans="1:63" ht="17.25" customHeight="1">
      <c r="A25" s="804"/>
      <c r="B25" s="806"/>
      <c r="C25" s="185" t="s">
        <v>218</v>
      </c>
      <c r="D25" s="146"/>
      <c r="E25" s="146">
        <v>198</v>
      </c>
      <c r="F25" s="146">
        <v>189</v>
      </c>
      <c r="G25" s="146"/>
      <c r="H25" s="146">
        <v>214</v>
      </c>
      <c r="I25" s="146">
        <v>218</v>
      </c>
      <c r="J25" s="146">
        <v>170</v>
      </c>
      <c r="K25" s="146">
        <v>164</v>
      </c>
      <c r="L25" s="146">
        <v>151</v>
      </c>
      <c r="M25" s="146">
        <v>142</v>
      </c>
      <c r="N25" s="146">
        <v>131</v>
      </c>
      <c r="O25" s="146"/>
      <c r="P25" s="146"/>
      <c r="Q25" s="146">
        <v>125</v>
      </c>
      <c r="R25" s="146">
        <v>127</v>
      </c>
      <c r="S25" s="146">
        <v>121</v>
      </c>
      <c r="T25" s="146">
        <v>124</v>
      </c>
      <c r="U25" s="146">
        <v>123</v>
      </c>
      <c r="V25" s="146">
        <v>115</v>
      </c>
      <c r="W25" s="146">
        <v>114</v>
      </c>
      <c r="X25" s="146">
        <v>107</v>
      </c>
      <c r="Y25" s="146">
        <v>106</v>
      </c>
      <c r="Z25" s="146">
        <v>105</v>
      </c>
      <c r="AA25" s="146">
        <v>105</v>
      </c>
      <c r="AB25" s="146">
        <v>101</v>
      </c>
      <c r="AC25" s="146">
        <v>102</v>
      </c>
      <c r="AD25" s="146">
        <v>102</v>
      </c>
      <c r="AE25" s="146">
        <v>101</v>
      </c>
      <c r="AF25" s="146">
        <v>101</v>
      </c>
      <c r="AG25" s="146">
        <v>97</v>
      </c>
      <c r="AH25" s="146">
        <v>97</v>
      </c>
      <c r="AI25" s="146">
        <v>97</v>
      </c>
      <c r="AJ25" s="146">
        <v>93</v>
      </c>
      <c r="AK25" s="147">
        <v>86</v>
      </c>
      <c r="AL25" s="147">
        <v>80</v>
      </c>
      <c r="AM25" s="147">
        <v>77</v>
      </c>
      <c r="AN25" s="147">
        <v>75</v>
      </c>
      <c r="AO25" s="147">
        <v>71</v>
      </c>
      <c r="AP25" s="147">
        <v>71</v>
      </c>
      <c r="AQ25" s="147">
        <v>68</v>
      </c>
      <c r="AR25" s="148">
        <v>66</v>
      </c>
      <c r="AS25" s="149">
        <v>63</v>
      </c>
      <c r="AT25" s="149">
        <v>67</v>
      </c>
      <c r="AU25" s="148">
        <v>66</v>
      </c>
      <c r="AV25" s="148">
        <v>65</v>
      </c>
      <c r="AW25" s="152">
        <v>76</v>
      </c>
      <c r="AX25" s="159">
        <v>71</v>
      </c>
      <c r="AY25" s="152">
        <v>69</v>
      </c>
      <c r="AZ25" s="152">
        <v>69</v>
      </c>
      <c r="BA25" s="153">
        <v>70</v>
      </c>
      <c r="BB25" s="154">
        <v>69</v>
      </c>
      <c r="BC25" s="155">
        <v>69</v>
      </c>
      <c r="BD25" s="148">
        <v>69</v>
      </c>
      <c r="BE25" s="148">
        <v>68</v>
      </c>
      <c r="BF25" s="156">
        <v>64</v>
      </c>
      <c r="BG25" s="157">
        <v>64</v>
      </c>
      <c r="BH25" s="157">
        <v>64</v>
      </c>
      <c r="BI25" s="153">
        <v>64</v>
      </c>
      <c r="BJ25" s="696">
        <v>61</v>
      </c>
      <c r="BK25" s="696">
        <v>58</v>
      </c>
    </row>
    <row r="26" spans="1:63" ht="17.25" customHeight="1">
      <c r="A26" s="804"/>
      <c r="B26" s="803" t="s">
        <v>219</v>
      </c>
      <c r="C26" s="185" t="s">
        <v>220</v>
      </c>
      <c r="D26" s="146">
        <v>28</v>
      </c>
      <c r="E26" s="146">
        <v>27</v>
      </c>
      <c r="F26" s="146">
        <v>27</v>
      </c>
      <c r="G26" s="146"/>
      <c r="H26" s="146">
        <v>24</v>
      </c>
      <c r="I26" s="146">
        <v>25</v>
      </c>
      <c r="J26" s="146">
        <v>21</v>
      </c>
      <c r="K26" s="146">
        <v>21</v>
      </c>
      <c r="L26" s="146">
        <v>20</v>
      </c>
      <c r="M26" s="146">
        <v>20</v>
      </c>
      <c r="N26" s="146">
        <v>20</v>
      </c>
      <c r="O26" s="146"/>
      <c r="P26" s="146"/>
      <c r="Q26" s="146">
        <v>16</v>
      </c>
      <c r="R26" s="146">
        <v>16</v>
      </c>
      <c r="S26" s="146">
        <v>14</v>
      </c>
      <c r="T26" s="146">
        <v>14</v>
      </c>
      <c r="U26" s="146">
        <v>12</v>
      </c>
      <c r="V26" s="146">
        <v>11</v>
      </c>
      <c r="W26" s="146">
        <v>10</v>
      </c>
      <c r="X26" s="146">
        <v>10</v>
      </c>
      <c r="Y26" s="146">
        <v>9</v>
      </c>
      <c r="Z26" s="146">
        <v>7</v>
      </c>
      <c r="AA26" s="146">
        <v>7</v>
      </c>
      <c r="AB26" s="146">
        <v>7</v>
      </c>
      <c r="AC26" s="146">
        <v>7</v>
      </c>
      <c r="AD26" s="146">
        <v>7</v>
      </c>
      <c r="AE26" s="146">
        <v>7</v>
      </c>
      <c r="AF26" s="146">
        <v>7</v>
      </c>
      <c r="AG26" s="146">
        <v>6</v>
      </c>
      <c r="AH26" s="146">
        <v>7</v>
      </c>
      <c r="AI26" s="146">
        <v>7</v>
      </c>
      <c r="AJ26" s="146">
        <v>7</v>
      </c>
      <c r="AK26" s="147">
        <v>6</v>
      </c>
      <c r="AL26" s="147">
        <v>6</v>
      </c>
      <c r="AM26" s="147">
        <v>6</v>
      </c>
      <c r="AN26" s="147">
        <v>6</v>
      </c>
      <c r="AO26" s="147">
        <v>6</v>
      </c>
      <c r="AP26" s="147">
        <v>5</v>
      </c>
      <c r="AQ26" s="147">
        <v>5</v>
      </c>
      <c r="AR26" s="148">
        <v>4</v>
      </c>
      <c r="AS26" s="149">
        <v>4</v>
      </c>
      <c r="AT26" s="149">
        <v>29</v>
      </c>
      <c r="AU26" s="148">
        <v>54</v>
      </c>
      <c r="AV26" s="148">
        <v>59</v>
      </c>
      <c r="AW26" s="152">
        <v>61</v>
      </c>
      <c r="AX26" s="159">
        <v>64</v>
      </c>
      <c r="AY26" s="152">
        <v>62</v>
      </c>
      <c r="AZ26" s="152">
        <v>63</v>
      </c>
      <c r="BA26" s="153">
        <v>61</v>
      </c>
      <c r="BB26" s="154">
        <v>59</v>
      </c>
      <c r="BC26" s="155">
        <v>60</v>
      </c>
      <c r="BD26" s="148">
        <v>60</v>
      </c>
      <c r="BE26" s="148">
        <v>60</v>
      </c>
      <c r="BF26" s="156">
        <v>50</v>
      </c>
      <c r="BG26" s="157">
        <v>57</v>
      </c>
      <c r="BH26" s="157">
        <v>50</v>
      </c>
      <c r="BI26" s="153">
        <v>52</v>
      </c>
      <c r="BJ26" s="696">
        <v>49</v>
      </c>
      <c r="BK26" s="696">
        <v>45</v>
      </c>
    </row>
    <row r="27" spans="1:63" ht="17.25" customHeight="1">
      <c r="A27" s="804"/>
      <c r="B27" s="806"/>
      <c r="C27" s="185" t="s">
        <v>218</v>
      </c>
      <c r="D27" s="146"/>
      <c r="E27" s="146"/>
      <c r="F27" s="146"/>
      <c r="G27" s="146"/>
      <c r="H27" s="146"/>
      <c r="I27" s="146"/>
      <c r="J27" s="146"/>
      <c r="K27" s="146"/>
      <c r="L27" s="146"/>
      <c r="M27" s="146"/>
      <c r="N27" s="146"/>
      <c r="O27" s="146"/>
      <c r="P27" s="146"/>
      <c r="Q27" s="146"/>
      <c r="R27" s="146"/>
      <c r="S27" s="146"/>
      <c r="T27" s="146"/>
      <c r="U27" s="146">
        <v>2</v>
      </c>
      <c r="V27" s="146">
        <v>2</v>
      </c>
      <c r="W27" s="146">
        <v>3</v>
      </c>
      <c r="X27" s="146">
        <v>3</v>
      </c>
      <c r="Y27" s="146">
        <v>3</v>
      </c>
      <c r="Z27" s="146">
        <v>5</v>
      </c>
      <c r="AA27" s="146">
        <v>5</v>
      </c>
      <c r="AB27" s="146">
        <v>5</v>
      </c>
      <c r="AC27" s="146">
        <v>5</v>
      </c>
      <c r="AD27" s="146">
        <v>5</v>
      </c>
      <c r="AE27" s="146">
        <v>5</v>
      </c>
      <c r="AF27" s="146">
        <v>5</v>
      </c>
      <c r="AG27" s="146">
        <v>5</v>
      </c>
      <c r="AH27" s="146">
        <v>5</v>
      </c>
      <c r="AI27" s="146">
        <v>5</v>
      </c>
      <c r="AJ27" s="146">
        <v>5</v>
      </c>
      <c r="AK27" s="147">
        <v>5</v>
      </c>
      <c r="AL27" s="147">
        <v>5</v>
      </c>
      <c r="AM27" s="147">
        <v>5</v>
      </c>
      <c r="AN27" s="147">
        <v>5</v>
      </c>
      <c r="AO27" s="147">
        <v>5</v>
      </c>
      <c r="AP27" s="147">
        <v>4</v>
      </c>
      <c r="AQ27" s="147">
        <v>4</v>
      </c>
      <c r="AR27" s="148">
        <v>4</v>
      </c>
      <c r="AS27" s="149">
        <v>4</v>
      </c>
      <c r="AT27" s="149">
        <v>7</v>
      </c>
      <c r="AU27" s="148">
        <v>9</v>
      </c>
      <c r="AV27" s="148">
        <v>8</v>
      </c>
      <c r="AW27" s="152">
        <v>11</v>
      </c>
      <c r="AX27" s="159">
        <v>15</v>
      </c>
      <c r="AY27" s="152">
        <v>17</v>
      </c>
      <c r="AZ27" s="152">
        <v>19</v>
      </c>
      <c r="BA27" s="153">
        <v>23</v>
      </c>
      <c r="BB27" s="154">
        <v>25</v>
      </c>
      <c r="BC27" s="155">
        <v>26</v>
      </c>
      <c r="BD27" s="148">
        <v>29</v>
      </c>
      <c r="BE27" s="148">
        <v>29</v>
      </c>
      <c r="BF27" s="156">
        <v>39</v>
      </c>
      <c r="BG27" s="157">
        <v>36</v>
      </c>
      <c r="BH27" s="157">
        <v>48</v>
      </c>
      <c r="BI27" s="153">
        <v>47</v>
      </c>
      <c r="BJ27" s="696">
        <v>48</v>
      </c>
      <c r="BK27" s="696">
        <v>52</v>
      </c>
    </row>
    <row r="28" spans="1:63" ht="17.25" customHeight="1">
      <c r="A28" s="811"/>
      <c r="B28" s="800" t="s">
        <v>200</v>
      </c>
      <c r="C28" s="801"/>
      <c r="D28" s="146">
        <v>129</v>
      </c>
      <c r="E28" s="146">
        <v>323</v>
      </c>
      <c r="F28" s="146">
        <v>311</v>
      </c>
      <c r="G28" s="146"/>
      <c r="H28" s="146">
        <v>356</v>
      </c>
      <c r="I28" s="146">
        <v>373</v>
      </c>
      <c r="J28" s="146">
        <v>323</v>
      </c>
      <c r="K28" s="146">
        <v>316</v>
      </c>
      <c r="L28" s="146">
        <v>319</v>
      </c>
      <c r="M28" s="146">
        <v>321</v>
      </c>
      <c r="N28" s="146">
        <v>316</v>
      </c>
      <c r="O28" s="146"/>
      <c r="P28" s="146"/>
      <c r="Q28" s="146">
        <v>310</v>
      </c>
      <c r="R28" s="146">
        <v>306</v>
      </c>
      <c r="S28" s="146">
        <v>298</v>
      </c>
      <c r="T28" s="146">
        <v>299</v>
      </c>
      <c r="U28" s="146">
        <v>304</v>
      </c>
      <c r="V28" s="146">
        <v>298</v>
      </c>
      <c r="W28" s="146">
        <v>299</v>
      </c>
      <c r="X28" s="146">
        <v>290</v>
      </c>
      <c r="Y28" s="146">
        <v>284</v>
      </c>
      <c r="Z28" s="146">
        <v>284</v>
      </c>
      <c r="AA28" s="146">
        <v>282</v>
      </c>
      <c r="AB28" s="146">
        <v>274</v>
      </c>
      <c r="AC28" s="146">
        <v>275</v>
      </c>
      <c r="AD28" s="146">
        <v>272</v>
      </c>
      <c r="AE28" s="146">
        <v>269</v>
      </c>
      <c r="AF28" s="146">
        <v>266</v>
      </c>
      <c r="AG28" s="146">
        <v>264</v>
      </c>
      <c r="AH28" s="146">
        <v>267</v>
      </c>
      <c r="AI28" s="146">
        <v>261</v>
      </c>
      <c r="AJ28" s="146">
        <v>253</v>
      </c>
      <c r="AK28" s="147">
        <v>242</v>
      </c>
      <c r="AL28" s="147">
        <v>236</v>
      </c>
      <c r="AM28" s="147">
        <v>227</v>
      </c>
      <c r="AN28" s="147">
        <v>223</v>
      </c>
      <c r="AO28" s="147">
        <v>214</v>
      </c>
      <c r="AP28" s="147">
        <v>214</v>
      </c>
      <c r="AQ28" s="147">
        <v>207</v>
      </c>
      <c r="AR28" s="148">
        <v>203</v>
      </c>
      <c r="AS28" s="149">
        <v>199</v>
      </c>
      <c r="AT28" s="149">
        <v>224</v>
      </c>
      <c r="AU28" s="148">
        <v>247</v>
      </c>
      <c r="AV28" s="148">
        <v>243</v>
      </c>
      <c r="AW28" s="152">
        <v>246</v>
      </c>
      <c r="AX28" s="159">
        <v>246</v>
      </c>
      <c r="AY28" s="152">
        <v>239</v>
      </c>
      <c r="AZ28" s="152">
        <v>239</v>
      </c>
      <c r="BA28" s="153">
        <v>239</v>
      </c>
      <c r="BB28" s="154">
        <v>239</v>
      </c>
      <c r="BC28" s="155">
        <v>239</v>
      </c>
      <c r="BD28" s="148">
        <v>240</v>
      </c>
      <c r="BE28" s="148">
        <v>237</v>
      </c>
      <c r="BF28" s="156">
        <v>233</v>
      </c>
      <c r="BG28" s="157">
        <v>236</v>
      </c>
      <c r="BH28" s="157">
        <v>238</v>
      </c>
      <c r="BI28" s="153">
        <v>230</v>
      </c>
      <c r="BJ28" s="696">
        <v>214</v>
      </c>
      <c r="BK28" s="696">
        <v>207</v>
      </c>
    </row>
    <row r="29" spans="1:63" ht="17.25" customHeight="1">
      <c r="A29" s="812" t="s">
        <v>221</v>
      </c>
      <c r="B29" s="807" t="s">
        <v>222</v>
      </c>
      <c r="C29" s="808"/>
      <c r="D29" s="146"/>
      <c r="E29" s="146"/>
      <c r="F29" s="146"/>
      <c r="G29" s="146"/>
      <c r="H29" s="146">
        <v>379</v>
      </c>
      <c r="I29" s="146">
        <v>359</v>
      </c>
      <c r="J29" s="146">
        <v>419</v>
      </c>
      <c r="K29" s="146">
        <v>427</v>
      </c>
      <c r="L29" s="146">
        <v>359</v>
      </c>
      <c r="M29" s="146">
        <v>354</v>
      </c>
      <c r="N29" s="146">
        <v>368</v>
      </c>
      <c r="O29" s="146"/>
      <c r="P29" s="146"/>
      <c r="Q29" s="146">
        <v>405</v>
      </c>
      <c r="R29" s="146">
        <v>405</v>
      </c>
      <c r="S29" s="146">
        <v>406</v>
      </c>
      <c r="T29" s="146">
        <v>403</v>
      </c>
      <c r="U29" s="146">
        <v>384</v>
      </c>
      <c r="V29" s="146">
        <v>240</v>
      </c>
      <c r="W29" s="146">
        <v>253</v>
      </c>
      <c r="X29" s="146">
        <v>258</v>
      </c>
      <c r="Y29" s="146">
        <v>258</v>
      </c>
      <c r="Z29" s="146">
        <v>234</v>
      </c>
      <c r="AA29" s="146">
        <v>224</v>
      </c>
      <c r="AB29" s="146">
        <v>226</v>
      </c>
      <c r="AC29" s="146">
        <v>236</v>
      </c>
      <c r="AD29" s="146">
        <v>241</v>
      </c>
      <c r="AE29" s="146">
        <v>225</v>
      </c>
      <c r="AF29" s="146">
        <v>223</v>
      </c>
      <c r="AG29" s="146">
        <v>218</v>
      </c>
      <c r="AH29" s="146">
        <v>208</v>
      </c>
      <c r="AI29" s="146">
        <v>194</v>
      </c>
      <c r="AJ29" s="146">
        <v>159</v>
      </c>
      <c r="AK29" s="147">
        <v>142</v>
      </c>
      <c r="AL29" s="147">
        <v>141</v>
      </c>
      <c r="AM29" s="147">
        <v>137</v>
      </c>
      <c r="AN29" s="147">
        <v>137</v>
      </c>
      <c r="AO29" s="147">
        <v>139</v>
      </c>
      <c r="AP29" s="147">
        <v>133</v>
      </c>
      <c r="AQ29" s="147">
        <v>135</v>
      </c>
      <c r="AR29" s="148">
        <v>145</v>
      </c>
      <c r="AS29" s="149">
        <v>136</v>
      </c>
      <c r="AT29" s="149">
        <v>127</v>
      </c>
      <c r="AU29" s="148">
        <v>124</v>
      </c>
      <c r="AV29" s="148">
        <v>123</v>
      </c>
      <c r="AW29" s="152">
        <v>117</v>
      </c>
      <c r="AX29" s="159">
        <v>103</v>
      </c>
      <c r="AY29" s="152">
        <v>103</v>
      </c>
      <c r="AZ29" s="152">
        <v>99</v>
      </c>
      <c r="BA29" s="153">
        <v>97</v>
      </c>
      <c r="BB29" s="154">
        <v>97</v>
      </c>
      <c r="BC29" s="155">
        <v>96</v>
      </c>
      <c r="BD29" s="148">
        <v>101</v>
      </c>
      <c r="BE29" s="148">
        <v>98</v>
      </c>
      <c r="BF29" s="156">
        <v>91</v>
      </c>
      <c r="BG29" s="157">
        <v>91</v>
      </c>
      <c r="BH29" s="157">
        <v>88</v>
      </c>
      <c r="BI29" s="153">
        <v>85</v>
      </c>
      <c r="BJ29" s="696">
        <v>90</v>
      </c>
      <c r="BK29" s="696">
        <v>90</v>
      </c>
    </row>
    <row r="30" spans="1:63" ht="17.25" customHeight="1">
      <c r="A30" s="813"/>
      <c r="B30" s="807" t="s">
        <v>223</v>
      </c>
      <c r="C30" s="808"/>
      <c r="D30" s="146"/>
      <c r="E30" s="146"/>
      <c r="F30" s="146"/>
      <c r="G30" s="146"/>
      <c r="H30" s="146">
        <v>27874</v>
      </c>
      <c r="I30" s="146">
        <v>26886</v>
      </c>
      <c r="J30" s="146">
        <v>30835</v>
      </c>
      <c r="K30" s="146">
        <v>31069</v>
      </c>
      <c r="L30" s="146">
        <v>26998</v>
      </c>
      <c r="M30" s="146">
        <v>25874</v>
      </c>
      <c r="N30" s="146">
        <v>26971</v>
      </c>
      <c r="O30" s="146"/>
      <c r="P30" s="146"/>
      <c r="Q30" s="146">
        <v>29007</v>
      </c>
      <c r="R30" s="146">
        <v>28424</v>
      </c>
      <c r="S30" s="146">
        <v>28248</v>
      </c>
      <c r="T30" s="146">
        <v>29707</v>
      </c>
      <c r="U30" s="146">
        <v>28616</v>
      </c>
      <c r="V30" s="146">
        <v>18308</v>
      </c>
      <c r="W30" s="146">
        <v>19241</v>
      </c>
      <c r="X30" s="146">
        <v>19087</v>
      </c>
      <c r="Y30" s="146">
        <v>19662</v>
      </c>
      <c r="Z30" s="146">
        <v>17356</v>
      </c>
      <c r="AA30" s="146">
        <v>16931</v>
      </c>
      <c r="AB30" s="146">
        <v>16796</v>
      </c>
      <c r="AC30" s="146">
        <v>19023</v>
      </c>
      <c r="AD30" s="146">
        <v>19369</v>
      </c>
      <c r="AE30" s="146">
        <v>18359</v>
      </c>
      <c r="AF30" s="146">
        <v>18248</v>
      </c>
      <c r="AG30" s="146">
        <v>17324</v>
      </c>
      <c r="AH30" s="146">
        <v>16295</v>
      </c>
      <c r="AI30" s="146">
        <v>14699</v>
      </c>
      <c r="AJ30" s="146">
        <v>11313</v>
      </c>
      <c r="AK30" s="147">
        <v>10303</v>
      </c>
      <c r="AL30" s="147">
        <v>10562</v>
      </c>
      <c r="AM30" s="147">
        <v>10129</v>
      </c>
      <c r="AN30" s="147">
        <v>10022</v>
      </c>
      <c r="AO30" s="147">
        <v>9865</v>
      </c>
      <c r="AP30" s="147">
        <v>9634</v>
      </c>
      <c r="AQ30" s="147">
        <v>9618</v>
      </c>
      <c r="AR30" s="148">
        <v>10373</v>
      </c>
      <c r="AS30" s="149">
        <v>9581</v>
      </c>
      <c r="AT30" s="149">
        <v>8953</v>
      </c>
      <c r="AU30" s="148">
        <v>8682</v>
      </c>
      <c r="AV30" s="148">
        <v>8205</v>
      </c>
      <c r="AW30" s="152">
        <v>7560</v>
      </c>
      <c r="AX30" s="159">
        <v>6306</v>
      </c>
      <c r="AY30" s="152">
        <v>6266</v>
      </c>
      <c r="AZ30" s="152">
        <v>5842</v>
      </c>
      <c r="BA30" s="153">
        <v>5868</v>
      </c>
      <c r="BB30" s="154">
        <v>5057</v>
      </c>
      <c r="BC30" s="155">
        <v>5424</v>
      </c>
      <c r="BD30" s="148">
        <v>5266</v>
      </c>
      <c r="BE30" s="148">
        <v>5427</v>
      </c>
      <c r="BF30" s="156">
        <v>4734</v>
      </c>
      <c r="BG30" s="157">
        <v>4596</v>
      </c>
      <c r="BH30" s="157">
        <v>4461</v>
      </c>
      <c r="BI30" s="153">
        <v>4357</v>
      </c>
      <c r="BJ30" s="696">
        <v>4428</v>
      </c>
      <c r="BK30" s="696">
        <v>4328</v>
      </c>
    </row>
    <row r="31" spans="1:63" ht="17.25" customHeight="1">
      <c r="A31" s="803" t="s">
        <v>224</v>
      </c>
      <c r="B31" s="161" t="s">
        <v>225</v>
      </c>
      <c r="C31" s="163"/>
      <c r="D31" s="146"/>
      <c r="E31" s="146"/>
      <c r="F31" s="146"/>
      <c r="G31" s="146"/>
      <c r="H31" s="146"/>
      <c r="I31" s="146">
        <v>1178573</v>
      </c>
      <c r="J31" s="146"/>
      <c r="K31" s="146"/>
      <c r="L31" s="146"/>
      <c r="M31" s="146"/>
      <c r="N31" s="146">
        <v>2422753</v>
      </c>
      <c r="O31" s="146"/>
      <c r="P31" s="146"/>
      <c r="Q31" s="146"/>
      <c r="R31" s="146"/>
      <c r="S31" s="146"/>
      <c r="T31" s="146"/>
      <c r="U31" s="146"/>
      <c r="V31" s="146"/>
      <c r="W31" s="146"/>
      <c r="X31" s="146">
        <v>4885878</v>
      </c>
      <c r="Y31" s="146"/>
      <c r="Z31" s="146"/>
      <c r="AA31" s="146"/>
      <c r="AB31" s="146"/>
      <c r="AC31" s="146">
        <v>5515421</v>
      </c>
      <c r="AD31" s="146">
        <v>5613013</v>
      </c>
      <c r="AE31" s="146">
        <v>5763963</v>
      </c>
      <c r="AF31" s="146">
        <v>5981413</v>
      </c>
      <c r="AG31" s="146">
        <v>6100727</v>
      </c>
      <c r="AH31" s="146">
        <v>6227166</v>
      </c>
      <c r="AI31" s="146">
        <v>6362666</v>
      </c>
      <c r="AJ31" s="146">
        <v>6542995</v>
      </c>
      <c r="AK31" s="147">
        <v>6693338</v>
      </c>
      <c r="AL31" s="147">
        <v>6832661</v>
      </c>
      <c r="AM31" s="147">
        <v>6981902</v>
      </c>
      <c r="AN31" s="147">
        <v>7124037</v>
      </c>
      <c r="AO31" s="147">
        <v>7295424</v>
      </c>
      <c r="AP31" s="147">
        <v>7416237</v>
      </c>
      <c r="AQ31" s="147">
        <v>7529374</v>
      </c>
      <c r="AR31" s="148">
        <v>7653772</v>
      </c>
      <c r="AS31" s="149">
        <v>7761382</v>
      </c>
      <c r="AT31" s="149">
        <v>7871486</v>
      </c>
      <c r="AU31" s="148">
        <v>7985855</v>
      </c>
      <c r="AV31" s="148">
        <v>8121060</v>
      </c>
      <c r="AW31" s="152">
        <v>8238612</v>
      </c>
      <c r="AX31" s="159">
        <v>8393934</v>
      </c>
      <c r="AY31" s="152">
        <v>8524927</v>
      </c>
      <c r="AZ31" s="152">
        <v>8590142</v>
      </c>
      <c r="BA31" s="153">
        <v>8861667.219999999</v>
      </c>
      <c r="BB31" s="154">
        <v>8966983</v>
      </c>
      <c r="BC31" s="155">
        <v>9004753</v>
      </c>
      <c r="BD31" s="148">
        <v>9043402</v>
      </c>
      <c r="BE31" s="148">
        <v>9121230</v>
      </c>
      <c r="BF31" s="156">
        <v>9167080</v>
      </c>
      <c r="BG31" s="157">
        <v>9217829</v>
      </c>
      <c r="BH31" s="157">
        <v>9298760</v>
      </c>
      <c r="BI31" s="153">
        <v>9300572</v>
      </c>
      <c r="BJ31" s="696">
        <v>9532971</v>
      </c>
      <c r="BK31" s="696">
        <v>9623301</v>
      </c>
    </row>
    <row r="32" spans="1:63" ht="17.25" customHeight="1">
      <c r="A32" s="809"/>
      <c r="B32" s="161" t="s">
        <v>226</v>
      </c>
      <c r="C32" s="163"/>
      <c r="D32" s="146"/>
      <c r="E32" s="146"/>
      <c r="F32" s="146"/>
      <c r="G32" s="146"/>
      <c r="H32" s="146"/>
      <c r="I32" s="146"/>
      <c r="J32" s="146"/>
      <c r="K32" s="146"/>
      <c r="L32" s="146"/>
      <c r="M32" s="146"/>
      <c r="N32" s="146"/>
      <c r="O32" s="146"/>
      <c r="P32" s="146"/>
      <c r="Q32" s="146"/>
      <c r="R32" s="146"/>
      <c r="S32" s="146"/>
      <c r="T32" s="146"/>
      <c r="U32" s="146"/>
      <c r="V32" s="146"/>
      <c r="W32" s="146"/>
      <c r="X32" s="186" t="s">
        <v>227</v>
      </c>
      <c r="Y32" s="186" t="s">
        <v>227</v>
      </c>
      <c r="Z32" s="186" t="s">
        <v>227</v>
      </c>
      <c r="AA32" s="186" t="s">
        <v>227</v>
      </c>
      <c r="AB32" s="186" t="s">
        <v>227</v>
      </c>
      <c r="AC32" s="186" t="s">
        <v>227</v>
      </c>
      <c r="AD32" s="186" t="s">
        <v>227</v>
      </c>
      <c r="AE32" s="186" t="s">
        <v>227</v>
      </c>
      <c r="AF32" s="186" t="s">
        <v>227</v>
      </c>
      <c r="AG32" s="186" t="s">
        <v>227</v>
      </c>
      <c r="AH32" s="186" t="s">
        <v>227</v>
      </c>
      <c r="AI32" s="186" t="s">
        <v>227</v>
      </c>
      <c r="AJ32" s="186" t="s">
        <v>227</v>
      </c>
      <c r="AK32" s="186" t="s">
        <v>227</v>
      </c>
      <c r="AL32" s="186" t="s">
        <v>227</v>
      </c>
      <c r="AM32" s="186" t="s">
        <v>227</v>
      </c>
      <c r="AN32" s="186" t="s">
        <v>227</v>
      </c>
      <c r="AO32" s="186" t="s">
        <v>227</v>
      </c>
      <c r="AP32" s="186" t="s">
        <v>227</v>
      </c>
      <c r="AQ32" s="186" t="s">
        <v>227</v>
      </c>
      <c r="AR32" s="186" t="s">
        <v>227</v>
      </c>
      <c r="AS32" s="186" t="s">
        <v>227</v>
      </c>
      <c r="AT32" s="186" t="s">
        <v>227</v>
      </c>
      <c r="AU32" s="186" t="s">
        <v>227</v>
      </c>
      <c r="AV32" s="186" t="s">
        <v>227</v>
      </c>
      <c r="AW32" s="187" t="s">
        <v>227</v>
      </c>
      <c r="AX32" s="188" t="s">
        <v>227</v>
      </c>
      <c r="AY32" s="186" t="s">
        <v>227</v>
      </c>
      <c r="AZ32" s="186" t="s">
        <v>227</v>
      </c>
      <c r="BA32" s="189">
        <v>30.1</v>
      </c>
      <c r="BB32" s="190">
        <v>32.6</v>
      </c>
      <c r="BC32" s="191">
        <v>35.9</v>
      </c>
      <c r="BD32" s="192">
        <v>36.1</v>
      </c>
      <c r="BE32" s="192">
        <v>38.3</v>
      </c>
      <c r="BF32" s="193">
        <v>38.9</v>
      </c>
      <c r="BG32" s="194">
        <v>39</v>
      </c>
      <c r="BH32" s="194">
        <v>38.7</v>
      </c>
      <c r="BI32" s="189">
        <v>39.4</v>
      </c>
      <c r="BJ32" s="699">
        <v>39.3</v>
      </c>
      <c r="BK32" s="699">
        <v>35.5</v>
      </c>
    </row>
    <row r="33" spans="1:63" ht="17.25" customHeight="1">
      <c r="A33" s="809"/>
      <c r="B33" s="161" t="s">
        <v>228</v>
      </c>
      <c r="C33" s="163"/>
      <c r="D33" s="195"/>
      <c r="E33" s="195"/>
      <c r="F33" s="195"/>
      <c r="G33" s="195"/>
      <c r="H33" s="195"/>
      <c r="I33" s="195">
        <v>74.2</v>
      </c>
      <c r="J33" s="195"/>
      <c r="K33" s="195"/>
      <c r="L33" s="195"/>
      <c r="M33" s="195"/>
      <c r="N33" s="195">
        <v>72.4</v>
      </c>
      <c r="O33" s="195"/>
      <c r="P33" s="195"/>
      <c r="Q33" s="195"/>
      <c r="R33" s="195"/>
      <c r="S33" s="195">
        <v>70.4</v>
      </c>
      <c r="T33" s="195"/>
      <c r="U33" s="195"/>
      <c r="V33" s="195"/>
      <c r="W33" s="195"/>
      <c r="X33" s="195">
        <v>62.3</v>
      </c>
      <c r="Y33" s="195"/>
      <c r="Z33" s="195"/>
      <c r="AA33" s="195"/>
      <c r="AB33" s="195"/>
      <c r="AC33" s="195">
        <v>66.5</v>
      </c>
      <c r="AD33" s="195">
        <v>73.4</v>
      </c>
      <c r="AE33" s="195">
        <v>75.4</v>
      </c>
      <c r="AF33" s="195">
        <v>75.7</v>
      </c>
      <c r="AG33" s="195">
        <v>73</v>
      </c>
      <c r="AH33" s="195">
        <v>78.2</v>
      </c>
      <c r="AI33" s="195">
        <v>78.9</v>
      </c>
      <c r="AJ33" s="195">
        <v>79.6</v>
      </c>
      <c r="AK33" s="165">
        <v>77.2</v>
      </c>
      <c r="AL33" s="165">
        <v>76.8</v>
      </c>
      <c r="AM33" s="165">
        <v>77.3</v>
      </c>
      <c r="AN33" s="165">
        <v>76.6</v>
      </c>
      <c r="AO33" s="165">
        <v>80.2</v>
      </c>
      <c r="AP33" s="165">
        <v>81.9</v>
      </c>
      <c r="AQ33" s="165">
        <v>77.5</v>
      </c>
      <c r="AR33" s="166">
        <v>69.9</v>
      </c>
      <c r="AS33" s="167">
        <v>79.6</v>
      </c>
      <c r="AT33" s="167">
        <v>76.3</v>
      </c>
      <c r="AU33" s="166">
        <v>73.76774193548388</v>
      </c>
      <c r="AV33" s="166">
        <v>80.3</v>
      </c>
      <c r="AW33" s="168">
        <v>74.6</v>
      </c>
      <c r="AX33" s="169">
        <v>80.4</v>
      </c>
      <c r="AY33" s="168">
        <v>82.3</v>
      </c>
      <c r="AZ33" s="168">
        <v>83.3</v>
      </c>
      <c r="BA33" s="170">
        <v>83.1</v>
      </c>
      <c r="BB33" s="171">
        <v>78.8</v>
      </c>
      <c r="BC33" s="172">
        <v>84.02007898030178</v>
      </c>
      <c r="BD33" s="166">
        <v>85.3619472613116</v>
      </c>
      <c r="BE33" s="166">
        <v>86.01320142278544</v>
      </c>
      <c r="BF33" s="173">
        <v>85.99886284724172</v>
      </c>
      <c r="BG33" s="174">
        <v>83.23739972723193</v>
      </c>
      <c r="BH33" s="174">
        <v>86.65438801896114</v>
      </c>
      <c r="BI33" s="170">
        <v>66.32300524727887</v>
      </c>
      <c r="BJ33" s="697">
        <v>82.89074719724574</v>
      </c>
      <c r="BK33" s="697">
        <v>86.94230038639375</v>
      </c>
    </row>
    <row r="34" spans="1:63" ht="17.25" customHeight="1">
      <c r="A34" s="809"/>
      <c r="B34" s="161" t="s">
        <v>229</v>
      </c>
      <c r="C34" s="163"/>
      <c r="D34" s="195"/>
      <c r="E34" s="195"/>
      <c r="F34" s="195"/>
      <c r="G34" s="195"/>
      <c r="H34" s="195"/>
      <c r="I34" s="195">
        <v>92</v>
      </c>
      <c r="J34" s="195"/>
      <c r="K34" s="195"/>
      <c r="L34" s="195"/>
      <c r="M34" s="195"/>
      <c r="N34" s="195">
        <v>74.1</v>
      </c>
      <c r="O34" s="195"/>
      <c r="P34" s="195"/>
      <c r="Q34" s="195"/>
      <c r="R34" s="195"/>
      <c r="S34" s="195">
        <v>76.9</v>
      </c>
      <c r="T34" s="195"/>
      <c r="U34" s="195"/>
      <c r="V34" s="195"/>
      <c r="W34" s="195"/>
      <c r="X34" s="195">
        <v>82</v>
      </c>
      <c r="Y34" s="195"/>
      <c r="Z34" s="195"/>
      <c r="AA34" s="195"/>
      <c r="AB34" s="195"/>
      <c r="AC34" s="195">
        <v>85.2</v>
      </c>
      <c r="AD34" s="195">
        <v>86.6</v>
      </c>
      <c r="AE34" s="195">
        <v>87.8</v>
      </c>
      <c r="AF34" s="195">
        <v>89.2</v>
      </c>
      <c r="AG34" s="195">
        <v>88.9</v>
      </c>
      <c r="AH34" s="195">
        <v>88.9</v>
      </c>
      <c r="AI34" s="195">
        <v>89</v>
      </c>
      <c r="AJ34" s="195">
        <v>90.6</v>
      </c>
      <c r="AK34" s="165">
        <v>90.9</v>
      </c>
      <c r="AL34" s="165">
        <v>92.2</v>
      </c>
      <c r="AM34" s="165">
        <v>91.8</v>
      </c>
      <c r="AN34" s="165">
        <v>92.2</v>
      </c>
      <c r="AO34" s="165">
        <v>90.5</v>
      </c>
      <c r="AP34" s="165">
        <v>93.1</v>
      </c>
      <c r="AQ34" s="165">
        <v>92.5</v>
      </c>
      <c r="AR34" s="166">
        <v>92.5</v>
      </c>
      <c r="AS34" s="167">
        <v>92.9</v>
      </c>
      <c r="AT34" s="167">
        <v>92</v>
      </c>
      <c r="AU34" s="166">
        <v>92.46129032258062</v>
      </c>
      <c r="AV34" s="166">
        <v>94.3</v>
      </c>
      <c r="AW34" s="168">
        <v>95.4</v>
      </c>
      <c r="AX34" s="169">
        <v>94</v>
      </c>
      <c r="AY34" s="168">
        <v>94.4</v>
      </c>
      <c r="AZ34" s="168">
        <v>95.4</v>
      </c>
      <c r="BA34" s="170">
        <v>95.6</v>
      </c>
      <c r="BB34" s="171">
        <v>95.1</v>
      </c>
      <c r="BC34" s="172">
        <v>94.79725547430192</v>
      </c>
      <c r="BD34" s="166">
        <v>94.18682064806269</v>
      </c>
      <c r="BE34" s="166">
        <v>94.60754876086466</v>
      </c>
      <c r="BF34" s="173">
        <v>95.07458588554607</v>
      </c>
      <c r="BG34" s="174">
        <v>95.0906327999973</v>
      </c>
      <c r="BH34" s="174">
        <v>95.54809312949932</v>
      </c>
      <c r="BI34" s="170">
        <v>95.29481834425255</v>
      </c>
      <c r="BJ34" s="697">
        <v>95.62946679156944</v>
      </c>
      <c r="BK34" s="697">
        <v>95.61842097771273</v>
      </c>
    </row>
    <row r="35" spans="1:63" ht="17.25" customHeight="1">
      <c r="A35" s="809"/>
      <c r="B35" s="161" t="s">
        <v>230</v>
      </c>
      <c r="C35" s="163"/>
      <c r="D35" s="195"/>
      <c r="E35" s="195"/>
      <c r="F35" s="195"/>
      <c r="G35" s="195"/>
      <c r="H35" s="195"/>
      <c r="I35" s="195">
        <v>69.6</v>
      </c>
      <c r="J35" s="195"/>
      <c r="K35" s="195"/>
      <c r="L35" s="195"/>
      <c r="M35" s="195"/>
      <c r="N35" s="195">
        <v>72.9</v>
      </c>
      <c r="O35" s="195"/>
      <c r="P35" s="195"/>
      <c r="Q35" s="195"/>
      <c r="R35" s="195"/>
      <c r="S35" s="195">
        <v>75.6</v>
      </c>
      <c r="T35" s="195"/>
      <c r="U35" s="195"/>
      <c r="V35" s="195"/>
      <c r="W35" s="195"/>
      <c r="X35" s="195">
        <v>78.9</v>
      </c>
      <c r="Y35" s="195"/>
      <c r="Z35" s="195"/>
      <c r="AA35" s="195"/>
      <c r="AB35" s="195"/>
      <c r="AC35" s="195">
        <v>82.6</v>
      </c>
      <c r="AD35" s="195">
        <v>84.2</v>
      </c>
      <c r="AE35" s="195">
        <v>85.3</v>
      </c>
      <c r="AF35" s="195">
        <v>86.5</v>
      </c>
      <c r="AG35" s="195">
        <v>86.2</v>
      </c>
      <c r="AH35" s="195">
        <v>86.3</v>
      </c>
      <c r="AI35" s="195">
        <v>86.3</v>
      </c>
      <c r="AJ35" s="195">
        <v>87.7</v>
      </c>
      <c r="AK35" s="165">
        <v>88</v>
      </c>
      <c r="AL35" s="165">
        <v>87</v>
      </c>
      <c r="AM35" s="165">
        <v>88.7</v>
      </c>
      <c r="AN35" s="165">
        <v>89.4</v>
      </c>
      <c r="AO35" s="165">
        <v>87.3</v>
      </c>
      <c r="AP35" s="165">
        <v>89.9</v>
      </c>
      <c r="AQ35" s="165">
        <v>89.6</v>
      </c>
      <c r="AR35" s="166">
        <v>89.4</v>
      </c>
      <c r="AS35" s="167">
        <v>89.7</v>
      </c>
      <c r="AT35" s="167">
        <v>88.6</v>
      </c>
      <c r="AU35" s="166">
        <v>89.27419354838712</v>
      </c>
      <c r="AV35" s="166">
        <v>91.2</v>
      </c>
      <c r="AW35" s="168">
        <v>92.3</v>
      </c>
      <c r="AX35" s="169">
        <v>90.8</v>
      </c>
      <c r="AY35" s="168">
        <v>91.4</v>
      </c>
      <c r="AZ35" s="168">
        <v>91.8</v>
      </c>
      <c r="BA35" s="170">
        <v>92.2</v>
      </c>
      <c r="BB35" s="171">
        <v>91.6</v>
      </c>
      <c r="BC35" s="172">
        <v>91.38215189994004</v>
      </c>
      <c r="BD35" s="166">
        <v>90.49806174953181</v>
      </c>
      <c r="BE35" s="166">
        <v>91.37279417831927</v>
      </c>
      <c r="BF35" s="173">
        <v>91.62299073095276</v>
      </c>
      <c r="BG35" s="174">
        <v>91.64641644813736</v>
      </c>
      <c r="BH35" s="174">
        <v>91.94740601160329</v>
      </c>
      <c r="BI35" s="170">
        <v>91.62376350946059</v>
      </c>
      <c r="BJ35" s="697">
        <v>92.3326459059853</v>
      </c>
      <c r="BK35" s="697">
        <v>92.14810328961882</v>
      </c>
    </row>
    <row r="36" spans="1:63" ht="17.25" customHeight="1">
      <c r="A36" s="809"/>
      <c r="B36" s="161" t="s">
        <v>231</v>
      </c>
      <c r="C36" s="163"/>
      <c r="D36" s="195"/>
      <c r="E36" s="195"/>
      <c r="F36" s="195"/>
      <c r="G36" s="195"/>
      <c r="H36" s="195"/>
      <c r="I36" s="195">
        <v>19.2</v>
      </c>
      <c r="J36" s="195"/>
      <c r="K36" s="195"/>
      <c r="L36" s="195"/>
      <c r="M36" s="195"/>
      <c r="N36" s="195">
        <v>28.15</v>
      </c>
      <c r="O36" s="195"/>
      <c r="P36" s="195"/>
      <c r="Q36" s="195"/>
      <c r="R36" s="195"/>
      <c r="S36" s="195">
        <v>56.88</v>
      </c>
      <c r="T36" s="195"/>
      <c r="U36" s="195"/>
      <c r="V36" s="195"/>
      <c r="W36" s="195"/>
      <c r="X36" s="195">
        <v>93.91</v>
      </c>
      <c r="Y36" s="195"/>
      <c r="Z36" s="195"/>
      <c r="AA36" s="195"/>
      <c r="AB36" s="195"/>
      <c r="AC36" s="195">
        <v>133.94</v>
      </c>
      <c r="AD36" s="195">
        <v>142.55</v>
      </c>
      <c r="AE36" s="195">
        <v>141.84</v>
      </c>
      <c r="AF36" s="195">
        <v>152.03</v>
      </c>
      <c r="AG36" s="195">
        <v>149.57</v>
      </c>
      <c r="AH36" s="195">
        <v>152.81</v>
      </c>
      <c r="AI36" s="195">
        <v>158.78</v>
      </c>
      <c r="AJ36" s="195">
        <v>163.2</v>
      </c>
      <c r="AK36" s="165">
        <v>171.4</v>
      </c>
      <c r="AL36" s="165">
        <v>170.4</v>
      </c>
      <c r="AM36" s="165">
        <v>178</v>
      </c>
      <c r="AN36" s="165">
        <v>176.7</v>
      </c>
      <c r="AO36" s="165">
        <v>179.7</v>
      </c>
      <c r="AP36" s="165">
        <v>174</v>
      </c>
      <c r="AQ36" s="165">
        <v>180.6</v>
      </c>
      <c r="AR36" s="166">
        <v>179.5</v>
      </c>
      <c r="AS36" s="167">
        <v>183.5</v>
      </c>
      <c r="AT36" s="167">
        <v>183.56215434590425</v>
      </c>
      <c r="AU36" s="166">
        <v>176.8</v>
      </c>
      <c r="AV36" s="166">
        <v>175.3</v>
      </c>
      <c r="AW36" s="168">
        <v>178.6</v>
      </c>
      <c r="AX36" s="169">
        <v>181.6</v>
      </c>
      <c r="AY36" s="168">
        <v>182.6</v>
      </c>
      <c r="AZ36" s="168">
        <v>180.3</v>
      </c>
      <c r="BA36" s="170">
        <v>181</v>
      </c>
      <c r="BB36" s="171">
        <v>169.3</v>
      </c>
      <c r="BC36" s="172">
        <v>168.45320420327408</v>
      </c>
      <c r="BD36" s="166">
        <v>168.01920815366523</v>
      </c>
      <c r="BE36" s="166">
        <v>169.37560990721664</v>
      </c>
      <c r="BF36" s="173">
        <v>188.54560301311204</v>
      </c>
      <c r="BG36" s="174">
        <v>176.06707250277773</v>
      </c>
      <c r="BH36" s="174">
        <v>173.69017068864036</v>
      </c>
      <c r="BI36" s="170">
        <v>170.5560516332007</v>
      </c>
      <c r="BJ36" s="697">
        <v>151.29890989849702</v>
      </c>
      <c r="BK36" s="697">
        <v>152.3918595624</v>
      </c>
    </row>
    <row r="37" spans="1:63" ht="17.25" customHeight="1">
      <c r="A37" s="809"/>
      <c r="B37" s="161" t="s">
        <v>232</v>
      </c>
      <c r="C37" s="163"/>
      <c r="D37" s="195"/>
      <c r="E37" s="195"/>
      <c r="F37" s="195"/>
      <c r="G37" s="195"/>
      <c r="H37" s="195"/>
      <c r="I37" s="195">
        <v>15.96</v>
      </c>
      <c r="J37" s="195"/>
      <c r="K37" s="195"/>
      <c r="L37" s="195"/>
      <c r="M37" s="195"/>
      <c r="N37" s="195">
        <v>27.11</v>
      </c>
      <c r="O37" s="195"/>
      <c r="P37" s="195"/>
      <c r="Q37" s="195"/>
      <c r="R37" s="195"/>
      <c r="S37" s="195">
        <v>53.78</v>
      </c>
      <c r="T37" s="195"/>
      <c r="U37" s="195"/>
      <c r="V37" s="195"/>
      <c r="W37" s="195"/>
      <c r="X37" s="195">
        <v>75.82</v>
      </c>
      <c r="Y37" s="195"/>
      <c r="Z37" s="195"/>
      <c r="AA37" s="195"/>
      <c r="AB37" s="195"/>
      <c r="AC37" s="195">
        <v>123.87</v>
      </c>
      <c r="AD37" s="195">
        <v>126.63</v>
      </c>
      <c r="AE37" s="195">
        <v>130.89</v>
      </c>
      <c r="AF37" s="195">
        <v>139.49</v>
      </c>
      <c r="AG37" s="195">
        <v>142.49</v>
      </c>
      <c r="AH37" s="195">
        <v>144.56</v>
      </c>
      <c r="AI37" s="195">
        <v>147.26</v>
      </c>
      <c r="AJ37" s="195">
        <v>148.3</v>
      </c>
      <c r="AK37" s="165">
        <v>153.4</v>
      </c>
      <c r="AL37" s="165">
        <v>157.4</v>
      </c>
      <c r="AM37" s="165">
        <v>159.2</v>
      </c>
      <c r="AN37" s="165">
        <v>160.2</v>
      </c>
      <c r="AO37" s="165">
        <v>166.7</v>
      </c>
      <c r="AP37" s="165">
        <v>170.4</v>
      </c>
      <c r="AQ37" s="165">
        <v>172.3</v>
      </c>
      <c r="AR37" s="166">
        <v>171.2</v>
      </c>
      <c r="AS37" s="167">
        <v>172.2</v>
      </c>
      <c r="AT37" s="167">
        <v>173.57884168614095</v>
      </c>
      <c r="AU37" s="166">
        <v>169</v>
      </c>
      <c r="AV37" s="166">
        <v>168.6</v>
      </c>
      <c r="AW37" s="168">
        <v>171.8</v>
      </c>
      <c r="AX37" s="169">
        <v>171.1</v>
      </c>
      <c r="AY37" s="168">
        <v>170.5</v>
      </c>
      <c r="AZ37" s="168">
        <v>170.9</v>
      </c>
      <c r="BA37" s="170">
        <v>170.7</v>
      </c>
      <c r="BB37" s="171">
        <v>164.8</v>
      </c>
      <c r="BC37" s="172">
        <v>161.71719308318163</v>
      </c>
      <c r="BD37" s="166">
        <v>162.70038662270082</v>
      </c>
      <c r="BE37" s="166">
        <v>162.0514103378305</v>
      </c>
      <c r="BF37" s="173">
        <v>162.89958116492411</v>
      </c>
      <c r="BG37" s="174">
        <v>162.97153409179825</v>
      </c>
      <c r="BH37" s="174">
        <v>163.33582891897194</v>
      </c>
      <c r="BI37" s="170">
        <v>163.03964251565344</v>
      </c>
      <c r="BJ37" s="697">
        <v>164.02553996778178</v>
      </c>
      <c r="BK37" s="697">
        <v>164.42686597905478</v>
      </c>
    </row>
    <row r="38" spans="1:63" ht="17.25" customHeight="1">
      <c r="A38" s="810"/>
      <c r="B38" s="196" t="s">
        <v>233</v>
      </c>
      <c r="C38" s="197"/>
      <c r="D38" s="195"/>
      <c r="E38" s="195"/>
      <c r="F38" s="195"/>
      <c r="G38" s="195"/>
      <c r="H38" s="195"/>
      <c r="I38" s="195">
        <v>83.1</v>
      </c>
      <c r="J38" s="195"/>
      <c r="K38" s="195"/>
      <c r="L38" s="195"/>
      <c r="M38" s="195"/>
      <c r="N38" s="195">
        <v>96.30550621669627</v>
      </c>
      <c r="O38" s="195"/>
      <c r="P38" s="195"/>
      <c r="Q38" s="195"/>
      <c r="R38" s="195"/>
      <c r="S38" s="195">
        <v>94.54992967651195</v>
      </c>
      <c r="T38" s="195"/>
      <c r="U38" s="195"/>
      <c r="V38" s="195"/>
      <c r="W38" s="195"/>
      <c r="X38" s="195">
        <v>80.7368757320839</v>
      </c>
      <c r="Y38" s="195"/>
      <c r="Z38" s="195"/>
      <c r="AA38" s="195"/>
      <c r="AB38" s="195"/>
      <c r="AC38" s="195">
        <v>92.48170822756458</v>
      </c>
      <c r="AD38" s="195">
        <v>88.83198877586811</v>
      </c>
      <c r="AE38" s="195">
        <v>92.28003384094754</v>
      </c>
      <c r="AF38" s="195">
        <v>91.75162796816419</v>
      </c>
      <c r="AG38" s="195">
        <v>95.26643043391056</v>
      </c>
      <c r="AH38" s="195">
        <v>94.60113866893528</v>
      </c>
      <c r="AI38" s="195">
        <v>92.74467817105429</v>
      </c>
      <c r="AJ38" s="195">
        <v>90.9</v>
      </c>
      <c r="AK38" s="168">
        <v>89.5</v>
      </c>
      <c r="AL38" s="168">
        <v>92.37089201877934</v>
      </c>
      <c r="AM38" s="168">
        <v>89.4</v>
      </c>
      <c r="AN38" s="168">
        <v>90.66213921901527</v>
      </c>
      <c r="AO38" s="168">
        <v>92.76572064552032</v>
      </c>
      <c r="AP38" s="168">
        <v>97.9</v>
      </c>
      <c r="AQ38" s="168">
        <v>95.4</v>
      </c>
      <c r="AR38" s="166">
        <v>95.4</v>
      </c>
      <c r="AS38" s="166">
        <v>93.8</v>
      </c>
      <c r="AT38" s="166">
        <v>94.6</v>
      </c>
      <c r="AU38" s="166">
        <v>95.6</v>
      </c>
      <c r="AV38" s="166">
        <v>96.2</v>
      </c>
      <c r="AW38" s="168">
        <v>96.2</v>
      </c>
      <c r="AX38" s="169">
        <v>94.2</v>
      </c>
      <c r="AY38" s="168">
        <v>93.4</v>
      </c>
      <c r="AZ38" s="168">
        <v>94.8</v>
      </c>
      <c r="BA38" s="170">
        <v>94.3</v>
      </c>
      <c r="BB38" s="171">
        <v>97.3</v>
      </c>
      <c r="BC38" s="172">
        <v>96</v>
      </c>
      <c r="BD38" s="166">
        <v>96.8</v>
      </c>
      <c r="BE38" s="166">
        <v>95.7</v>
      </c>
      <c r="BF38" s="173">
        <v>86.4</v>
      </c>
      <c r="BG38" s="174">
        <v>92.6</v>
      </c>
      <c r="BH38" s="174">
        <v>94</v>
      </c>
      <c r="BI38" s="170">
        <v>95.6</v>
      </c>
      <c r="BJ38" s="697">
        <v>108.4</v>
      </c>
      <c r="BK38" s="697">
        <v>107.9</v>
      </c>
    </row>
    <row r="39" spans="1:44" ht="13.5">
      <c r="A39" s="133"/>
      <c r="B39" s="198"/>
      <c r="C39" s="198"/>
      <c r="X39" s="199"/>
      <c r="Y39" s="199"/>
      <c r="Z39" s="199"/>
      <c r="AA39" s="199"/>
      <c r="AB39" s="199"/>
      <c r="AC39" s="199"/>
      <c r="AD39" s="200"/>
      <c r="AE39" s="200"/>
      <c r="AF39" s="200"/>
      <c r="AG39" s="199"/>
      <c r="AK39" s="198"/>
      <c r="AL39" s="198"/>
      <c r="AM39" s="198"/>
      <c r="AN39" s="198"/>
      <c r="AO39" s="198"/>
      <c r="AP39" s="198"/>
      <c r="AQ39" s="198"/>
      <c r="AR39" s="198"/>
    </row>
  </sheetData>
  <sheetProtection/>
  <mergeCells count="28">
    <mergeCell ref="B29:C29"/>
    <mergeCell ref="B30:C30"/>
    <mergeCell ref="A31:A38"/>
    <mergeCell ref="B20:B21"/>
    <mergeCell ref="A22:A28"/>
    <mergeCell ref="B23:C23"/>
    <mergeCell ref="B24:B25"/>
    <mergeCell ref="B26:B27"/>
    <mergeCell ref="B28:C28"/>
    <mergeCell ref="A29:A30"/>
    <mergeCell ref="B13:C13"/>
    <mergeCell ref="B14:C14"/>
    <mergeCell ref="B6:C6"/>
    <mergeCell ref="B7:C7"/>
    <mergeCell ref="A10:A11"/>
    <mergeCell ref="B10:C10"/>
    <mergeCell ref="B11:C11"/>
    <mergeCell ref="B12:C12"/>
    <mergeCell ref="A2:C2"/>
    <mergeCell ref="A4:A5"/>
    <mergeCell ref="B4:C4"/>
    <mergeCell ref="B5:C5"/>
    <mergeCell ref="A20:A21"/>
    <mergeCell ref="B15:C15"/>
    <mergeCell ref="A16:A19"/>
    <mergeCell ref="B16:B17"/>
    <mergeCell ref="B18:B19"/>
    <mergeCell ref="A13:A14"/>
  </mergeCells>
  <printOptions/>
  <pageMargins left="0.5905511811023623" right="0.5905511811023623" top="0.7874015748031497" bottom="0.3937007874015748" header="0" footer="0.1968503937007874"/>
  <pageSetup fitToHeight="1" fitToWidth="1" horizontalDpi="600" verticalDpi="600" orientation="landscape" paperSize="9" scale="74"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N49"/>
  <sheetViews>
    <sheetView view="pageBreakPreview" zoomScale="60" zoomScalePageLayoutView="0" workbookViewId="0" topLeftCell="A1">
      <selection activeCell="D10" sqref="D10"/>
    </sheetView>
  </sheetViews>
  <sheetFormatPr defaultColWidth="12.375" defaultRowHeight="13.5"/>
  <cols>
    <col min="1" max="1" width="8.25390625" style="209" customWidth="1"/>
    <col min="2" max="2" width="9.50390625" style="209" bestFit="1" customWidth="1"/>
    <col min="3" max="3" width="9.50390625" style="287" bestFit="1" customWidth="1"/>
    <col min="4" max="5" width="7.75390625" style="287" bestFit="1" customWidth="1"/>
    <col min="6" max="6" width="3.625" style="287" customWidth="1"/>
    <col min="7" max="7" width="6.625" style="287" customWidth="1"/>
    <col min="8" max="8" width="3.625" style="287" customWidth="1"/>
    <col min="9" max="9" width="7.75390625" style="287" bestFit="1" customWidth="1"/>
    <col min="10" max="10" width="3.625" style="287" customWidth="1"/>
    <col min="11" max="14" width="7.75390625" style="287" bestFit="1" customWidth="1"/>
    <col min="15" max="15" width="4.375" style="287" customWidth="1"/>
    <col min="16" max="16" width="6.125" style="287" bestFit="1" customWidth="1"/>
    <col min="17" max="17" width="4.375" style="287" customWidth="1"/>
    <col min="18" max="19" width="7.00390625" style="287" bestFit="1" customWidth="1"/>
    <col min="20" max="20" width="5.625" style="287" customWidth="1"/>
    <col min="21" max="21" width="7.25390625" style="287" bestFit="1" customWidth="1"/>
    <col min="22" max="22" width="6.125" style="287" bestFit="1" customWidth="1"/>
    <col min="23" max="23" width="7.25390625" style="287" bestFit="1" customWidth="1"/>
    <col min="24" max="24" width="3.625" style="287" customWidth="1"/>
    <col min="25" max="25" width="7.25390625" style="287" bestFit="1" customWidth="1"/>
    <col min="26" max="26" width="3.625" style="287" customWidth="1"/>
    <col min="27" max="27" width="6.125" style="287" bestFit="1" customWidth="1"/>
    <col min="28" max="28" width="4.125" style="287" customWidth="1"/>
    <col min="29" max="29" width="6.125" style="287" bestFit="1" customWidth="1"/>
    <col min="30" max="30" width="3.625" style="287" customWidth="1"/>
    <col min="31" max="31" width="4.375" style="287" customWidth="1"/>
    <col min="32" max="32" width="3.625" style="287" customWidth="1"/>
    <col min="33" max="33" width="9.50390625" style="287" bestFit="1" customWidth="1"/>
    <col min="34" max="35" width="7.75390625" style="287" bestFit="1" customWidth="1"/>
    <col min="36" max="36" width="3.625" style="287" customWidth="1"/>
    <col min="37" max="37" width="7.75390625" style="287" bestFit="1" customWidth="1"/>
    <col min="38" max="38" width="3.625" style="287" customWidth="1"/>
    <col min="39" max="16384" width="12.375" style="209" customWidth="1"/>
  </cols>
  <sheetData>
    <row r="1" spans="1:39" s="207" customFormat="1" ht="21">
      <c r="A1" s="203" t="s">
        <v>234</v>
      </c>
      <c r="B1" s="204"/>
      <c r="C1" s="205"/>
      <c r="D1" s="205"/>
      <c r="E1" s="204"/>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6"/>
    </row>
    <row r="2" spans="1:39" ht="21" customHeight="1">
      <c r="A2" s="826" t="s">
        <v>235</v>
      </c>
      <c r="B2" s="829" t="s">
        <v>236</v>
      </c>
      <c r="C2" s="830"/>
      <c r="D2" s="830"/>
      <c r="E2" s="830"/>
      <c r="F2" s="830"/>
      <c r="G2" s="830"/>
      <c r="H2" s="830"/>
      <c r="I2" s="830"/>
      <c r="J2" s="830"/>
      <c r="K2" s="830"/>
      <c r="L2" s="830"/>
      <c r="M2" s="830"/>
      <c r="N2" s="830"/>
      <c r="O2" s="830"/>
      <c r="P2" s="830"/>
      <c r="Q2" s="831"/>
      <c r="R2" s="829" t="s">
        <v>237</v>
      </c>
      <c r="S2" s="830"/>
      <c r="T2" s="830"/>
      <c r="U2" s="830"/>
      <c r="V2" s="830"/>
      <c r="W2" s="830"/>
      <c r="X2" s="830"/>
      <c r="Y2" s="830"/>
      <c r="Z2" s="831"/>
      <c r="AA2" s="818" t="s">
        <v>238</v>
      </c>
      <c r="AB2" s="818"/>
      <c r="AC2" s="819"/>
      <c r="AD2" s="819"/>
      <c r="AE2" s="819"/>
      <c r="AF2" s="820"/>
      <c r="AG2" s="818" t="s">
        <v>200</v>
      </c>
      <c r="AH2" s="818"/>
      <c r="AI2" s="819"/>
      <c r="AJ2" s="819"/>
      <c r="AK2" s="819"/>
      <c r="AL2" s="820"/>
      <c r="AM2" s="208"/>
    </row>
    <row r="3" spans="1:39" ht="39" customHeight="1">
      <c r="A3" s="827"/>
      <c r="B3" s="814" t="s">
        <v>239</v>
      </c>
      <c r="C3" s="814"/>
      <c r="D3" s="210" t="s">
        <v>240</v>
      </c>
      <c r="E3" s="814" t="s">
        <v>241</v>
      </c>
      <c r="F3" s="814"/>
      <c r="G3" s="814"/>
      <c r="H3" s="814"/>
      <c r="I3" s="814" t="s">
        <v>242</v>
      </c>
      <c r="J3" s="815"/>
      <c r="K3" s="816" t="s">
        <v>243</v>
      </c>
      <c r="L3" s="817"/>
      <c r="M3" s="832" t="s">
        <v>244</v>
      </c>
      <c r="N3" s="817"/>
      <c r="O3" s="211" t="s">
        <v>245</v>
      </c>
      <c r="P3" s="211" t="s">
        <v>246</v>
      </c>
      <c r="Q3" s="212" t="s">
        <v>247</v>
      </c>
      <c r="R3" s="833" t="s">
        <v>239</v>
      </c>
      <c r="S3" s="834"/>
      <c r="T3" s="213" t="s">
        <v>240</v>
      </c>
      <c r="U3" s="833" t="s">
        <v>241</v>
      </c>
      <c r="V3" s="835"/>
      <c r="W3" s="835"/>
      <c r="X3" s="834"/>
      <c r="Y3" s="833" t="s">
        <v>242</v>
      </c>
      <c r="Z3" s="836"/>
      <c r="AA3" s="214" t="s">
        <v>248</v>
      </c>
      <c r="AB3" s="213" t="s">
        <v>240</v>
      </c>
      <c r="AC3" s="822" t="s">
        <v>249</v>
      </c>
      <c r="AD3" s="823"/>
      <c r="AE3" s="822" t="s">
        <v>250</v>
      </c>
      <c r="AF3" s="823"/>
      <c r="AG3" s="214" t="s">
        <v>195</v>
      </c>
      <c r="AH3" s="215" t="s">
        <v>240</v>
      </c>
      <c r="AI3" s="822" t="s">
        <v>251</v>
      </c>
      <c r="AJ3" s="823"/>
      <c r="AK3" s="822" t="s">
        <v>242</v>
      </c>
      <c r="AL3" s="823"/>
      <c r="AM3" s="208"/>
    </row>
    <row r="4" spans="1:39" ht="21" customHeight="1">
      <c r="A4" s="827"/>
      <c r="B4" s="210" t="s">
        <v>252</v>
      </c>
      <c r="C4" s="210" t="s">
        <v>253</v>
      </c>
      <c r="D4" s="210" t="s">
        <v>254</v>
      </c>
      <c r="E4" s="814" t="s">
        <v>252</v>
      </c>
      <c r="F4" s="814"/>
      <c r="G4" s="814" t="s">
        <v>255</v>
      </c>
      <c r="H4" s="814"/>
      <c r="I4" s="814" t="s">
        <v>255</v>
      </c>
      <c r="J4" s="814"/>
      <c r="K4" s="216"/>
      <c r="L4" s="216"/>
      <c r="M4" s="216"/>
      <c r="N4" s="216"/>
      <c r="O4" s="217"/>
      <c r="P4" s="217"/>
      <c r="Q4" s="218"/>
      <c r="R4" s="219" t="s">
        <v>252</v>
      </c>
      <c r="S4" s="219" t="s">
        <v>253</v>
      </c>
      <c r="T4" s="219" t="s">
        <v>254</v>
      </c>
      <c r="U4" s="824" t="s">
        <v>252</v>
      </c>
      <c r="V4" s="824"/>
      <c r="W4" s="824" t="s">
        <v>255</v>
      </c>
      <c r="X4" s="824"/>
      <c r="Y4" s="824" t="s">
        <v>255</v>
      </c>
      <c r="Z4" s="825"/>
      <c r="AA4" s="220"/>
      <c r="AB4" s="219" t="s">
        <v>254</v>
      </c>
      <c r="AC4" s="824" t="s">
        <v>255</v>
      </c>
      <c r="AD4" s="824"/>
      <c r="AE4" s="824" t="s">
        <v>255</v>
      </c>
      <c r="AF4" s="825"/>
      <c r="AG4" s="220"/>
      <c r="AH4" s="219" t="s">
        <v>254</v>
      </c>
      <c r="AI4" s="824" t="s">
        <v>255</v>
      </c>
      <c r="AJ4" s="824"/>
      <c r="AK4" s="824" t="s">
        <v>255</v>
      </c>
      <c r="AL4" s="825"/>
      <c r="AM4" s="208"/>
    </row>
    <row r="5" spans="1:39" s="226" customFormat="1" ht="31.5">
      <c r="A5" s="828"/>
      <c r="B5" s="221" t="s">
        <v>256</v>
      </c>
      <c r="C5" s="222" t="s">
        <v>256</v>
      </c>
      <c r="D5" s="223" t="s">
        <v>257</v>
      </c>
      <c r="E5" s="223" t="s">
        <v>258</v>
      </c>
      <c r="F5" s="222" t="s">
        <v>213</v>
      </c>
      <c r="G5" s="223" t="s">
        <v>258</v>
      </c>
      <c r="H5" s="222" t="s">
        <v>213</v>
      </c>
      <c r="I5" s="223" t="s">
        <v>258</v>
      </c>
      <c r="J5" s="222" t="s">
        <v>213</v>
      </c>
      <c r="K5" s="223" t="s">
        <v>257</v>
      </c>
      <c r="L5" s="223" t="s">
        <v>258</v>
      </c>
      <c r="M5" s="223" t="s">
        <v>257</v>
      </c>
      <c r="N5" s="223" t="s">
        <v>258</v>
      </c>
      <c r="O5" s="224" t="s">
        <v>259</v>
      </c>
      <c r="P5" s="224" t="s">
        <v>259</v>
      </c>
      <c r="Q5" s="224" t="s">
        <v>259</v>
      </c>
      <c r="R5" s="221" t="s">
        <v>256</v>
      </c>
      <c r="S5" s="222" t="s">
        <v>256</v>
      </c>
      <c r="T5" s="223" t="s">
        <v>257</v>
      </c>
      <c r="U5" s="223" t="s">
        <v>258</v>
      </c>
      <c r="V5" s="222" t="s">
        <v>260</v>
      </c>
      <c r="W5" s="223" t="s">
        <v>258</v>
      </c>
      <c r="X5" s="222" t="s">
        <v>213</v>
      </c>
      <c r="Y5" s="223" t="s">
        <v>258</v>
      </c>
      <c r="Z5" s="222" t="s">
        <v>213</v>
      </c>
      <c r="AA5" s="222" t="s">
        <v>256</v>
      </c>
      <c r="AB5" s="223" t="s">
        <v>257</v>
      </c>
      <c r="AC5" s="223" t="s">
        <v>258</v>
      </c>
      <c r="AD5" s="222" t="s">
        <v>213</v>
      </c>
      <c r="AE5" s="223" t="s">
        <v>258</v>
      </c>
      <c r="AF5" s="222" t="s">
        <v>213</v>
      </c>
      <c r="AG5" s="222" t="s">
        <v>256</v>
      </c>
      <c r="AH5" s="223" t="s">
        <v>257</v>
      </c>
      <c r="AI5" s="223" t="s">
        <v>258</v>
      </c>
      <c r="AJ5" s="222" t="s">
        <v>260</v>
      </c>
      <c r="AK5" s="223" t="s">
        <v>258</v>
      </c>
      <c r="AL5" s="222" t="s">
        <v>260</v>
      </c>
      <c r="AM5" s="225"/>
    </row>
    <row r="6" spans="1:40" ht="30" customHeight="1">
      <c r="A6" s="227" t="s">
        <v>261</v>
      </c>
      <c r="B6" s="228">
        <v>450400</v>
      </c>
      <c r="C6" s="228">
        <v>460094</v>
      </c>
      <c r="D6" s="229">
        <v>52961</v>
      </c>
      <c r="E6" s="230">
        <v>215200</v>
      </c>
      <c r="F6" s="231">
        <v>477.79751332149203</v>
      </c>
      <c r="G6" s="230">
        <v>157937</v>
      </c>
      <c r="H6" s="232">
        <v>343.27115763300543</v>
      </c>
      <c r="I6" s="232">
        <v>144702</v>
      </c>
      <c r="J6" s="232">
        <v>314.5052967437089</v>
      </c>
      <c r="K6" s="230">
        <v>51786</v>
      </c>
      <c r="L6" s="233">
        <v>141879.4520547945</v>
      </c>
      <c r="M6" s="230">
        <v>49039</v>
      </c>
      <c r="N6" s="233">
        <v>134353.42465753425</v>
      </c>
      <c r="O6" s="234">
        <v>91.62007635956108</v>
      </c>
      <c r="P6" s="235">
        <v>98.0494064040542</v>
      </c>
      <c r="Q6" s="236">
        <v>92.84835362160457</v>
      </c>
      <c r="R6" s="237">
        <v>1506</v>
      </c>
      <c r="S6" s="237">
        <v>770</v>
      </c>
      <c r="T6" s="238">
        <v>100.867</v>
      </c>
      <c r="U6" s="230">
        <v>501</v>
      </c>
      <c r="V6" s="231">
        <v>332.66932270916334</v>
      </c>
      <c r="W6" s="230">
        <v>464</v>
      </c>
      <c r="X6" s="239">
        <v>602.5974025974026</v>
      </c>
      <c r="Y6" s="231">
        <v>276.34794520547945</v>
      </c>
      <c r="Z6" s="240">
        <v>359</v>
      </c>
      <c r="AA6" s="232">
        <v>1502</v>
      </c>
      <c r="AB6" s="241">
        <v>137.0575</v>
      </c>
      <c r="AC6" s="242">
        <v>473.13</v>
      </c>
      <c r="AD6" s="243">
        <v>315</v>
      </c>
      <c r="AE6" s="241">
        <v>375.5</v>
      </c>
      <c r="AF6" s="244">
        <v>250</v>
      </c>
      <c r="AG6" s="245">
        <v>462366</v>
      </c>
      <c r="AH6" s="246">
        <v>53198.9245</v>
      </c>
      <c r="AI6" s="239">
        <v>158874.13</v>
      </c>
      <c r="AJ6" s="239">
        <v>344</v>
      </c>
      <c r="AK6" s="239">
        <v>145353.8479452055</v>
      </c>
      <c r="AL6" s="247">
        <v>314</v>
      </c>
      <c r="AM6" s="208"/>
      <c r="AN6" s="248"/>
    </row>
    <row r="7" spans="1:40" ht="30" customHeight="1">
      <c r="A7" s="249" t="s">
        <v>262</v>
      </c>
      <c r="B7" s="250">
        <v>51240</v>
      </c>
      <c r="C7" s="250">
        <v>49205</v>
      </c>
      <c r="D7" s="251">
        <v>9284</v>
      </c>
      <c r="E7" s="251">
        <v>32740</v>
      </c>
      <c r="F7" s="252">
        <v>638.9539422326308</v>
      </c>
      <c r="G7" s="251">
        <v>28916</v>
      </c>
      <c r="H7" s="252">
        <v>587.6638552992582</v>
      </c>
      <c r="I7" s="252">
        <v>25366</v>
      </c>
      <c r="J7" s="252">
        <v>515.5167157809166</v>
      </c>
      <c r="K7" s="251">
        <v>8379</v>
      </c>
      <c r="L7" s="233">
        <v>22956.16438356164</v>
      </c>
      <c r="M7" s="251">
        <v>8166</v>
      </c>
      <c r="N7" s="233">
        <v>22372.602739726026</v>
      </c>
      <c r="O7" s="235">
        <v>87.72305989763453</v>
      </c>
      <c r="P7" s="235">
        <v>90.4997413213027</v>
      </c>
      <c r="Q7" s="236">
        <v>88.19917503637163</v>
      </c>
      <c r="R7" s="237">
        <v>220</v>
      </c>
      <c r="S7" s="237">
        <v>106</v>
      </c>
      <c r="T7" s="253">
        <v>11.281</v>
      </c>
      <c r="U7" s="251">
        <v>90</v>
      </c>
      <c r="V7" s="231">
        <v>409.0909090909091</v>
      </c>
      <c r="W7" s="251">
        <v>31</v>
      </c>
      <c r="X7" s="233">
        <v>292.45283018867923</v>
      </c>
      <c r="Y7" s="252">
        <v>30.906849315068495</v>
      </c>
      <c r="Z7" s="240">
        <v>292</v>
      </c>
      <c r="AA7" s="232">
        <v>10</v>
      </c>
      <c r="AB7" s="241">
        <v>0.9125</v>
      </c>
      <c r="AC7" s="242">
        <v>3.15</v>
      </c>
      <c r="AD7" s="230">
        <v>315</v>
      </c>
      <c r="AE7" s="239">
        <v>2.5</v>
      </c>
      <c r="AF7" s="254">
        <v>250</v>
      </c>
      <c r="AG7" s="255">
        <v>49321</v>
      </c>
      <c r="AH7" s="246">
        <v>9296.193500000001</v>
      </c>
      <c r="AI7" s="233">
        <v>28950.15</v>
      </c>
      <c r="AJ7" s="233">
        <v>587</v>
      </c>
      <c r="AK7" s="233">
        <v>25399.40684931507</v>
      </c>
      <c r="AL7" s="240">
        <v>515</v>
      </c>
      <c r="AM7" s="208"/>
      <c r="AN7" s="248"/>
    </row>
    <row r="8" spans="1:40" ht="30" customHeight="1">
      <c r="A8" s="249" t="s">
        <v>263</v>
      </c>
      <c r="B8" s="250">
        <v>115100</v>
      </c>
      <c r="C8" s="250">
        <v>105845</v>
      </c>
      <c r="D8" s="251">
        <v>13686</v>
      </c>
      <c r="E8" s="251">
        <v>107000</v>
      </c>
      <c r="F8" s="252">
        <v>929.6264118158123</v>
      </c>
      <c r="G8" s="251">
        <v>44240</v>
      </c>
      <c r="H8" s="252">
        <v>417.96967263451273</v>
      </c>
      <c r="I8" s="252">
        <v>37496</v>
      </c>
      <c r="J8" s="252">
        <v>354.25386177901646</v>
      </c>
      <c r="K8" s="251">
        <v>13280</v>
      </c>
      <c r="L8" s="233">
        <v>36383.56164383562</v>
      </c>
      <c r="M8" s="251">
        <v>12930</v>
      </c>
      <c r="N8" s="233">
        <v>35424.65753424658</v>
      </c>
      <c r="O8" s="235">
        <v>84.75587703435805</v>
      </c>
      <c r="P8" s="235">
        <v>97.033181256229</v>
      </c>
      <c r="Q8" s="236">
        <v>94.47583084661451</v>
      </c>
      <c r="R8" s="237">
        <v>303</v>
      </c>
      <c r="S8" s="237">
        <v>256</v>
      </c>
      <c r="T8" s="253">
        <v>43.954</v>
      </c>
      <c r="U8" s="251">
        <v>313</v>
      </c>
      <c r="V8" s="231">
        <v>1033.003300330033</v>
      </c>
      <c r="W8" s="251">
        <v>211</v>
      </c>
      <c r="X8" s="233">
        <v>824.21875</v>
      </c>
      <c r="Y8" s="252">
        <v>120.42191780821918</v>
      </c>
      <c r="Z8" s="240">
        <v>470</v>
      </c>
      <c r="AA8" s="232">
        <v>99</v>
      </c>
      <c r="AB8" s="241">
        <v>9.03375</v>
      </c>
      <c r="AC8" s="242">
        <v>31.185</v>
      </c>
      <c r="AD8" s="251">
        <v>315</v>
      </c>
      <c r="AE8" s="241">
        <v>24.75</v>
      </c>
      <c r="AF8" s="254">
        <v>250</v>
      </c>
      <c r="AG8" s="255">
        <v>106200</v>
      </c>
      <c r="AH8" s="246">
        <v>13738.98775</v>
      </c>
      <c r="AI8" s="233">
        <v>44482.185</v>
      </c>
      <c r="AJ8" s="233">
        <v>419</v>
      </c>
      <c r="AK8" s="233">
        <v>37641.17191780822</v>
      </c>
      <c r="AL8" s="240">
        <v>354</v>
      </c>
      <c r="AM8" s="208"/>
      <c r="AN8" s="248"/>
    </row>
    <row r="9" spans="1:40" ht="30" customHeight="1">
      <c r="A9" s="249" t="s">
        <v>264</v>
      </c>
      <c r="B9" s="250">
        <v>25277</v>
      </c>
      <c r="C9" s="250">
        <v>20040</v>
      </c>
      <c r="D9" s="251">
        <v>2272</v>
      </c>
      <c r="E9" s="251">
        <v>14750</v>
      </c>
      <c r="F9" s="252">
        <v>583.5344384222811</v>
      </c>
      <c r="G9" s="251">
        <v>10250</v>
      </c>
      <c r="H9" s="252">
        <v>511.47704590818364</v>
      </c>
      <c r="I9" s="252">
        <v>6225</v>
      </c>
      <c r="J9" s="252">
        <v>310.6287425149701</v>
      </c>
      <c r="K9" s="251">
        <v>2272</v>
      </c>
      <c r="L9" s="233">
        <v>6224.657534246576</v>
      </c>
      <c r="M9" s="251">
        <v>2202</v>
      </c>
      <c r="N9" s="233">
        <v>6032.876712328767</v>
      </c>
      <c r="O9" s="235">
        <v>60.731707317073166</v>
      </c>
      <c r="P9" s="235">
        <v>99.99449854211366</v>
      </c>
      <c r="Q9" s="236">
        <v>96.91368212576333</v>
      </c>
      <c r="R9" s="237">
        <v>5130</v>
      </c>
      <c r="S9" s="237">
        <v>3404</v>
      </c>
      <c r="T9" s="253">
        <v>481.385</v>
      </c>
      <c r="U9" s="251">
        <v>2869</v>
      </c>
      <c r="V9" s="231">
        <v>559.2592592592592</v>
      </c>
      <c r="W9" s="251">
        <v>2078</v>
      </c>
      <c r="X9" s="233">
        <v>610.4582843713279</v>
      </c>
      <c r="Y9" s="252">
        <v>1318.86301369863</v>
      </c>
      <c r="Z9" s="240">
        <v>387</v>
      </c>
      <c r="AA9" s="232">
        <v>0</v>
      </c>
      <c r="AB9" s="241">
        <v>0</v>
      </c>
      <c r="AC9" s="242">
        <v>0</v>
      </c>
      <c r="AD9" s="251"/>
      <c r="AE9" s="241">
        <v>0</v>
      </c>
      <c r="AF9" s="254"/>
      <c r="AG9" s="255">
        <v>23444</v>
      </c>
      <c r="AH9" s="246">
        <v>2753.385</v>
      </c>
      <c r="AI9" s="233">
        <v>12328</v>
      </c>
      <c r="AJ9" s="233">
        <v>526</v>
      </c>
      <c r="AK9" s="233">
        <v>7543.86301369863</v>
      </c>
      <c r="AL9" s="240">
        <v>322</v>
      </c>
      <c r="AM9" s="208"/>
      <c r="AN9" s="248"/>
    </row>
    <row r="10" spans="1:40" ht="30" customHeight="1">
      <c r="A10" s="249" t="s">
        <v>265</v>
      </c>
      <c r="B10" s="250">
        <v>17600</v>
      </c>
      <c r="C10" s="250">
        <v>11130</v>
      </c>
      <c r="D10" s="251">
        <v>1548</v>
      </c>
      <c r="E10" s="251">
        <v>12840</v>
      </c>
      <c r="F10" s="252">
        <v>729.5454545454545</v>
      </c>
      <c r="G10" s="251">
        <v>6019</v>
      </c>
      <c r="H10" s="252">
        <v>540.7906558849955</v>
      </c>
      <c r="I10" s="252">
        <v>4230</v>
      </c>
      <c r="J10" s="252">
        <v>380.05390835579516</v>
      </c>
      <c r="K10" s="251">
        <v>1400</v>
      </c>
      <c r="L10" s="233">
        <v>3835.616438356164</v>
      </c>
      <c r="M10" s="251">
        <v>1318</v>
      </c>
      <c r="N10" s="233">
        <v>3610.958904109589</v>
      </c>
      <c r="O10" s="235">
        <v>70.27745472669878</v>
      </c>
      <c r="P10" s="235">
        <v>90.67651154506298</v>
      </c>
      <c r="Q10" s="236">
        <v>85.36545872599501</v>
      </c>
      <c r="R10" s="237"/>
      <c r="S10" s="237"/>
      <c r="T10" s="253"/>
      <c r="U10" s="251"/>
      <c r="V10" s="231"/>
      <c r="W10" s="251"/>
      <c r="X10" s="233"/>
      <c r="Y10" s="252"/>
      <c r="Z10" s="240"/>
      <c r="AA10" s="232">
        <v>0</v>
      </c>
      <c r="AB10" s="241">
        <v>0</v>
      </c>
      <c r="AC10" s="242">
        <v>0</v>
      </c>
      <c r="AD10" s="251"/>
      <c r="AE10" s="241">
        <v>0</v>
      </c>
      <c r="AF10" s="254"/>
      <c r="AG10" s="255">
        <v>11130</v>
      </c>
      <c r="AH10" s="246">
        <v>1548</v>
      </c>
      <c r="AI10" s="233">
        <v>6019</v>
      </c>
      <c r="AJ10" s="233">
        <v>541</v>
      </c>
      <c r="AK10" s="233">
        <v>4230</v>
      </c>
      <c r="AL10" s="240">
        <v>380</v>
      </c>
      <c r="AM10" s="208"/>
      <c r="AN10" s="248"/>
    </row>
    <row r="11" spans="1:40" ht="30" customHeight="1">
      <c r="A11" s="249" t="s">
        <v>266</v>
      </c>
      <c r="B11" s="250">
        <v>75000</v>
      </c>
      <c r="C11" s="250">
        <v>63620</v>
      </c>
      <c r="D11" s="251">
        <v>12266</v>
      </c>
      <c r="E11" s="251">
        <v>54100</v>
      </c>
      <c r="F11" s="252">
        <v>721.3333333333334</v>
      </c>
      <c r="G11" s="251">
        <v>40304</v>
      </c>
      <c r="H11" s="252">
        <v>633.5114743791261</v>
      </c>
      <c r="I11" s="252">
        <v>33514</v>
      </c>
      <c r="J11" s="252">
        <v>526.7840301791889</v>
      </c>
      <c r="K11" s="251">
        <v>11293</v>
      </c>
      <c r="L11" s="233">
        <v>30939.72602739726</v>
      </c>
      <c r="M11" s="251">
        <v>10995</v>
      </c>
      <c r="N11" s="233">
        <v>30123.287671232876</v>
      </c>
      <c r="O11" s="235">
        <v>83.15303691941247</v>
      </c>
      <c r="P11" s="235">
        <v>92.31881013128024</v>
      </c>
      <c r="Q11" s="236">
        <v>89.882698786277</v>
      </c>
      <c r="R11" s="237"/>
      <c r="S11" s="237"/>
      <c r="T11" s="253"/>
      <c r="U11" s="251"/>
      <c r="V11" s="231"/>
      <c r="W11" s="251"/>
      <c r="X11" s="233"/>
      <c r="Y11" s="252"/>
      <c r="Z11" s="233"/>
      <c r="AA11" s="232">
        <v>0</v>
      </c>
      <c r="AB11" s="241">
        <v>0</v>
      </c>
      <c r="AC11" s="242">
        <v>0</v>
      </c>
      <c r="AD11" s="251"/>
      <c r="AE11" s="241">
        <v>0</v>
      </c>
      <c r="AF11" s="254"/>
      <c r="AG11" s="255">
        <v>63620</v>
      </c>
      <c r="AH11" s="246">
        <v>12266</v>
      </c>
      <c r="AI11" s="233">
        <v>40304</v>
      </c>
      <c r="AJ11" s="233">
        <v>634</v>
      </c>
      <c r="AK11" s="233">
        <v>33514</v>
      </c>
      <c r="AL11" s="240">
        <v>527</v>
      </c>
      <c r="AM11" s="208"/>
      <c r="AN11" s="248"/>
    </row>
    <row r="12" spans="1:40" ht="30" customHeight="1">
      <c r="A12" s="249" t="s">
        <v>108</v>
      </c>
      <c r="B12" s="250">
        <v>24300</v>
      </c>
      <c r="C12" s="250">
        <v>19970</v>
      </c>
      <c r="D12" s="251">
        <v>2452</v>
      </c>
      <c r="E12" s="251">
        <v>15400</v>
      </c>
      <c r="F12" s="252">
        <v>633.7448559670781</v>
      </c>
      <c r="G12" s="251">
        <v>8669</v>
      </c>
      <c r="H12" s="252">
        <v>434.1011517275914</v>
      </c>
      <c r="I12" s="252">
        <v>6699</v>
      </c>
      <c r="J12" s="252">
        <v>335.4531797696545</v>
      </c>
      <c r="K12" s="251">
        <v>2363</v>
      </c>
      <c r="L12" s="233">
        <v>6473.972602739726</v>
      </c>
      <c r="M12" s="251">
        <v>2312</v>
      </c>
      <c r="N12" s="233">
        <v>6334.246575342466</v>
      </c>
      <c r="O12" s="235">
        <v>77.27534894451495</v>
      </c>
      <c r="P12" s="235">
        <v>96.64088076936449</v>
      </c>
      <c r="Q12" s="236">
        <v>94.55510636427029</v>
      </c>
      <c r="R12" s="237"/>
      <c r="S12" s="237"/>
      <c r="T12" s="253"/>
      <c r="U12" s="251"/>
      <c r="V12" s="231"/>
      <c r="W12" s="251"/>
      <c r="X12" s="233"/>
      <c r="Y12" s="252"/>
      <c r="Z12" s="240"/>
      <c r="AA12" s="232">
        <v>0</v>
      </c>
      <c r="AB12" s="241">
        <v>0</v>
      </c>
      <c r="AC12" s="242">
        <v>0</v>
      </c>
      <c r="AD12" s="251"/>
      <c r="AE12" s="241">
        <v>0</v>
      </c>
      <c r="AF12" s="254"/>
      <c r="AG12" s="255">
        <v>19970</v>
      </c>
      <c r="AH12" s="246">
        <v>2452</v>
      </c>
      <c r="AI12" s="233">
        <v>8669</v>
      </c>
      <c r="AJ12" s="233">
        <v>434</v>
      </c>
      <c r="AK12" s="233">
        <v>6699</v>
      </c>
      <c r="AL12" s="240">
        <v>335</v>
      </c>
      <c r="AM12" s="208"/>
      <c r="AN12" s="248"/>
    </row>
    <row r="13" spans="1:40" ht="30" customHeight="1">
      <c r="A13" s="249" t="s">
        <v>267</v>
      </c>
      <c r="B13" s="250">
        <v>33700</v>
      </c>
      <c r="C13" s="250">
        <v>34515</v>
      </c>
      <c r="D13" s="256">
        <v>3820</v>
      </c>
      <c r="E13" s="256">
        <v>13500</v>
      </c>
      <c r="F13" s="252">
        <v>400.59347181008906</v>
      </c>
      <c r="G13" s="256">
        <v>11681</v>
      </c>
      <c r="H13" s="252">
        <v>338.4325655512096</v>
      </c>
      <c r="I13" s="252">
        <v>10437</v>
      </c>
      <c r="J13" s="252">
        <v>302.39026510212955</v>
      </c>
      <c r="K13" s="256">
        <v>3632</v>
      </c>
      <c r="L13" s="233">
        <v>9950.684931506848</v>
      </c>
      <c r="M13" s="256">
        <v>3474</v>
      </c>
      <c r="N13" s="233">
        <v>9517.808219178083</v>
      </c>
      <c r="O13" s="235">
        <v>89.35022686413835</v>
      </c>
      <c r="P13" s="235">
        <v>95.34047074357429</v>
      </c>
      <c r="Q13" s="236">
        <v>91.19295026519194</v>
      </c>
      <c r="R13" s="237"/>
      <c r="S13" s="237"/>
      <c r="T13" s="253"/>
      <c r="U13" s="251"/>
      <c r="V13" s="231"/>
      <c r="W13" s="251"/>
      <c r="X13" s="257"/>
      <c r="Y13" s="252"/>
      <c r="Z13" s="240"/>
      <c r="AA13" s="232">
        <v>0</v>
      </c>
      <c r="AB13" s="241">
        <v>0</v>
      </c>
      <c r="AC13" s="242">
        <v>0</v>
      </c>
      <c r="AD13" s="251"/>
      <c r="AE13" s="241">
        <v>0</v>
      </c>
      <c r="AF13" s="254"/>
      <c r="AG13" s="255">
        <v>34515</v>
      </c>
      <c r="AH13" s="246">
        <v>3820</v>
      </c>
      <c r="AI13" s="233">
        <v>11681</v>
      </c>
      <c r="AJ13" s="233">
        <v>338</v>
      </c>
      <c r="AK13" s="233">
        <v>10437</v>
      </c>
      <c r="AL13" s="240">
        <v>302</v>
      </c>
      <c r="AM13" s="208"/>
      <c r="AN13" s="248"/>
    </row>
    <row r="14" spans="1:40" ht="30" customHeight="1">
      <c r="A14" s="249" t="s">
        <v>268</v>
      </c>
      <c r="B14" s="250">
        <v>92000</v>
      </c>
      <c r="C14" s="250">
        <v>82425</v>
      </c>
      <c r="D14" s="258">
        <v>9770</v>
      </c>
      <c r="E14" s="258">
        <v>36000</v>
      </c>
      <c r="F14" s="252">
        <v>391.304347826087</v>
      </c>
      <c r="G14" s="258">
        <v>29879</v>
      </c>
      <c r="H14" s="252">
        <v>362.4992417349105</v>
      </c>
      <c r="I14" s="252">
        <v>26694</v>
      </c>
      <c r="J14" s="252">
        <v>323.8580527752502</v>
      </c>
      <c r="K14" s="258">
        <v>9042</v>
      </c>
      <c r="L14" s="233">
        <v>24772.60273972603</v>
      </c>
      <c r="M14" s="258">
        <v>9026</v>
      </c>
      <c r="N14" s="233">
        <v>24728.76712328767</v>
      </c>
      <c r="O14" s="235">
        <v>89.34033936878745</v>
      </c>
      <c r="P14" s="235">
        <v>92.80213808243812</v>
      </c>
      <c r="Q14" s="236">
        <v>92.63792284141631</v>
      </c>
      <c r="R14" s="237">
        <v>29138</v>
      </c>
      <c r="S14" s="237">
        <v>22098</v>
      </c>
      <c r="T14" s="253">
        <v>3048.48</v>
      </c>
      <c r="U14" s="251">
        <v>14571</v>
      </c>
      <c r="V14" s="231">
        <v>500.06863889079557</v>
      </c>
      <c r="W14" s="251">
        <v>11289</v>
      </c>
      <c r="X14" s="233">
        <v>510.8607113765952</v>
      </c>
      <c r="Y14" s="252">
        <v>8352</v>
      </c>
      <c r="Z14" s="240">
        <v>378</v>
      </c>
      <c r="AA14" s="232">
        <v>352</v>
      </c>
      <c r="AB14" s="241">
        <v>32.12</v>
      </c>
      <c r="AC14" s="242">
        <v>110.88</v>
      </c>
      <c r="AD14" s="251">
        <v>315</v>
      </c>
      <c r="AE14" s="241">
        <v>88</v>
      </c>
      <c r="AF14" s="254">
        <v>250</v>
      </c>
      <c r="AG14" s="255">
        <v>104875</v>
      </c>
      <c r="AH14" s="246">
        <v>12850.6</v>
      </c>
      <c r="AI14" s="233">
        <v>41278.88</v>
      </c>
      <c r="AJ14" s="233">
        <v>394</v>
      </c>
      <c r="AK14" s="233">
        <v>35134</v>
      </c>
      <c r="AL14" s="240">
        <v>335</v>
      </c>
      <c r="AM14" s="208"/>
      <c r="AN14" s="248"/>
    </row>
    <row r="15" spans="1:40" ht="30" customHeight="1">
      <c r="A15" s="249" t="s">
        <v>269</v>
      </c>
      <c r="B15" s="250">
        <v>49850</v>
      </c>
      <c r="C15" s="250">
        <v>48936</v>
      </c>
      <c r="D15" s="251">
        <v>7019</v>
      </c>
      <c r="E15" s="251">
        <v>27000</v>
      </c>
      <c r="F15" s="252">
        <v>541.6248746238716</v>
      </c>
      <c r="G15" s="251">
        <v>23082</v>
      </c>
      <c r="H15" s="252">
        <v>471.67729279058364</v>
      </c>
      <c r="I15" s="252">
        <v>19178</v>
      </c>
      <c r="J15" s="252">
        <v>391.89962399869216</v>
      </c>
      <c r="K15" s="251">
        <v>6703</v>
      </c>
      <c r="L15" s="233">
        <v>18364.383561643837</v>
      </c>
      <c r="M15" s="251">
        <v>6434</v>
      </c>
      <c r="N15" s="233">
        <v>17627.397260273974</v>
      </c>
      <c r="O15" s="235">
        <v>83.08638766138117</v>
      </c>
      <c r="P15" s="235">
        <v>95.75755324665678</v>
      </c>
      <c r="Q15" s="236">
        <v>91.9146796343413</v>
      </c>
      <c r="R15" s="237"/>
      <c r="S15" s="237"/>
      <c r="T15" s="253"/>
      <c r="U15" s="251"/>
      <c r="V15" s="231"/>
      <c r="W15" s="251"/>
      <c r="X15" s="233"/>
      <c r="Y15" s="252"/>
      <c r="Z15" s="240"/>
      <c r="AA15" s="232">
        <v>0</v>
      </c>
      <c r="AB15" s="241">
        <v>0</v>
      </c>
      <c r="AC15" s="242">
        <v>0</v>
      </c>
      <c r="AD15" s="251"/>
      <c r="AE15" s="241">
        <v>0</v>
      </c>
      <c r="AF15" s="254"/>
      <c r="AG15" s="255">
        <v>48936</v>
      </c>
      <c r="AH15" s="246">
        <v>7019</v>
      </c>
      <c r="AI15" s="233">
        <v>23082</v>
      </c>
      <c r="AJ15" s="233">
        <v>472</v>
      </c>
      <c r="AK15" s="233">
        <v>19178</v>
      </c>
      <c r="AL15" s="240">
        <v>392</v>
      </c>
      <c r="AM15" s="208"/>
      <c r="AN15" s="248"/>
    </row>
    <row r="16" spans="1:40" ht="30" customHeight="1">
      <c r="A16" s="249" t="s">
        <v>270</v>
      </c>
      <c r="B16" s="250">
        <v>61000</v>
      </c>
      <c r="C16" s="250">
        <v>55940</v>
      </c>
      <c r="D16" s="251">
        <v>5956</v>
      </c>
      <c r="E16" s="251">
        <v>30300</v>
      </c>
      <c r="F16" s="252">
        <v>496.72131147540983</v>
      </c>
      <c r="G16" s="251">
        <v>17450</v>
      </c>
      <c r="H16" s="252">
        <v>311.9413657490168</v>
      </c>
      <c r="I16" s="252">
        <v>16318</v>
      </c>
      <c r="J16" s="252">
        <v>291.7053986414015</v>
      </c>
      <c r="K16" s="251">
        <v>5956</v>
      </c>
      <c r="L16" s="233">
        <v>16317.808219178083</v>
      </c>
      <c r="M16" s="251">
        <v>5807</v>
      </c>
      <c r="N16" s="233">
        <v>15909.58904109589</v>
      </c>
      <c r="O16" s="235">
        <v>93.51289398280802</v>
      </c>
      <c r="P16" s="235">
        <v>99.99882472838634</v>
      </c>
      <c r="Q16" s="236">
        <v>97.49717515072858</v>
      </c>
      <c r="R16" s="237"/>
      <c r="S16" s="237"/>
      <c r="T16" s="253"/>
      <c r="U16" s="251"/>
      <c r="V16" s="231"/>
      <c r="W16" s="251"/>
      <c r="X16" s="233"/>
      <c r="Y16" s="252"/>
      <c r="Z16" s="233"/>
      <c r="AA16" s="237">
        <v>483</v>
      </c>
      <c r="AB16" s="259">
        <v>44.07375</v>
      </c>
      <c r="AC16" s="242">
        <v>152.145</v>
      </c>
      <c r="AD16" s="251">
        <v>315</v>
      </c>
      <c r="AE16" s="241">
        <v>120.75</v>
      </c>
      <c r="AF16" s="254">
        <v>250</v>
      </c>
      <c r="AG16" s="255">
        <v>56423</v>
      </c>
      <c r="AH16" s="246">
        <v>6000.07375</v>
      </c>
      <c r="AI16" s="233">
        <v>17602.145</v>
      </c>
      <c r="AJ16" s="233">
        <v>312</v>
      </c>
      <c r="AK16" s="233">
        <v>16438.75</v>
      </c>
      <c r="AL16" s="240">
        <v>291</v>
      </c>
      <c r="AM16" s="208"/>
      <c r="AN16" s="248"/>
    </row>
    <row r="17" spans="1:40" ht="30" customHeight="1">
      <c r="A17" s="249" t="s">
        <v>113</v>
      </c>
      <c r="B17" s="693"/>
      <c r="C17" s="693"/>
      <c r="D17" s="251"/>
      <c r="E17" s="251"/>
      <c r="F17" s="252"/>
      <c r="G17" s="251"/>
      <c r="H17" s="252"/>
      <c r="I17" s="252"/>
      <c r="J17" s="252"/>
      <c r="K17" s="251"/>
      <c r="L17" s="233"/>
      <c r="M17" s="251"/>
      <c r="N17" s="233"/>
      <c r="O17" s="235"/>
      <c r="P17" s="235"/>
      <c r="Q17" s="236"/>
      <c r="R17" s="237">
        <v>5662</v>
      </c>
      <c r="S17" s="237">
        <v>6112</v>
      </c>
      <c r="T17" s="253">
        <v>588.587</v>
      </c>
      <c r="U17" s="251">
        <v>2920</v>
      </c>
      <c r="V17" s="231">
        <v>515.7188272695162</v>
      </c>
      <c r="W17" s="251">
        <v>1853</v>
      </c>
      <c r="X17" s="233">
        <v>303.1740837696335</v>
      </c>
      <c r="Y17" s="252">
        <v>1612.5671232876712</v>
      </c>
      <c r="Z17" s="240">
        <v>264</v>
      </c>
      <c r="AA17" s="232">
        <v>77</v>
      </c>
      <c r="AB17" s="241">
        <v>7.02625</v>
      </c>
      <c r="AC17" s="242">
        <v>24.255</v>
      </c>
      <c r="AD17" s="251">
        <v>315</v>
      </c>
      <c r="AE17" s="241">
        <v>19.25</v>
      </c>
      <c r="AF17" s="254">
        <v>250</v>
      </c>
      <c r="AG17" s="255">
        <v>6189</v>
      </c>
      <c r="AH17" s="246">
        <v>595.61325</v>
      </c>
      <c r="AI17" s="233">
        <v>1877.255</v>
      </c>
      <c r="AJ17" s="233">
        <v>303</v>
      </c>
      <c r="AK17" s="233">
        <v>1631.8171232876712</v>
      </c>
      <c r="AL17" s="240">
        <v>264</v>
      </c>
      <c r="AM17" s="208"/>
      <c r="AN17" s="248"/>
    </row>
    <row r="18" spans="1:40" ht="30" customHeight="1">
      <c r="A18" s="249" t="s">
        <v>271</v>
      </c>
      <c r="B18" s="693">
        <v>43650</v>
      </c>
      <c r="C18" s="693">
        <v>36190</v>
      </c>
      <c r="D18" s="251">
        <v>4033</v>
      </c>
      <c r="E18" s="251">
        <v>21000</v>
      </c>
      <c r="F18" s="252">
        <v>481.0996563573883</v>
      </c>
      <c r="G18" s="251">
        <v>11932</v>
      </c>
      <c r="H18" s="252">
        <v>329.70433821497653</v>
      </c>
      <c r="I18" s="252">
        <v>11019</v>
      </c>
      <c r="J18" s="252">
        <v>304.47637468914064</v>
      </c>
      <c r="K18" s="251">
        <v>3602</v>
      </c>
      <c r="L18" s="233">
        <v>9868.493150684932</v>
      </c>
      <c r="M18" s="251">
        <v>3600</v>
      </c>
      <c r="N18" s="233">
        <v>9863.013698630137</v>
      </c>
      <c r="O18" s="235">
        <v>92.34830707341602</v>
      </c>
      <c r="P18" s="235">
        <v>89.55888148366395</v>
      </c>
      <c r="Q18" s="236">
        <v>89.50915417578852</v>
      </c>
      <c r="R18" s="237">
        <v>971</v>
      </c>
      <c r="S18" s="237">
        <v>198</v>
      </c>
      <c r="T18" s="253">
        <v>19.239</v>
      </c>
      <c r="U18" s="251">
        <v>183</v>
      </c>
      <c r="V18" s="231">
        <v>188.46549948506694</v>
      </c>
      <c r="W18" s="251">
        <v>57</v>
      </c>
      <c r="X18" s="233">
        <v>287.8787878787879</v>
      </c>
      <c r="Y18" s="252">
        <v>52.70958904109589</v>
      </c>
      <c r="Z18" s="240">
        <v>266</v>
      </c>
      <c r="AA18" s="232">
        <v>0</v>
      </c>
      <c r="AB18" s="241">
        <v>0</v>
      </c>
      <c r="AC18" s="242">
        <v>0</v>
      </c>
      <c r="AD18" s="251"/>
      <c r="AE18" s="241">
        <v>0</v>
      </c>
      <c r="AF18" s="254"/>
      <c r="AG18" s="255">
        <v>36388</v>
      </c>
      <c r="AH18" s="246">
        <v>4052.239</v>
      </c>
      <c r="AI18" s="233">
        <v>11989</v>
      </c>
      <c r="AJ18" s="233">
        <v>329</v>
      </c>
      <c r="AK18" s="233">
        <v>11071.709589041096</v>
      </c>
      <c r="AL18" s="240">
        <v>304</v>
      </c>
      <c r="AM18" s="208"/>
      <c r="AN18" s="248"/>
    </row>
    <row r="19" spans="1:40" ht="30" customHeight="1">
      <c r="A19" s="249" t="s">
        <v>272</v>
      </c>
      <c r="B19" s="693">
        <v>37300</v>
      </c>
      <c r="C19" s="693">
        <v>26196</v>
      </c>
      <c r="D19" s="251">
        <v>2971</v>
      </c>
      <c r="E19" s="251">
        <v>21300</v>
      </c>
      <c r="F19" s="252">
        <v>571.0455764075067</v>
      </c>
      <c r="G19" s="251">
        <v>9608</v>
      </c>
      <c r="H19" s="252">
        <v>366.7735532142312</v>
      </c>
      <c r="I19" s="252">
        <v>8117</v>
      </c>
      <c r="J19" s="252">
        <v>309.85646663612766</v>
      </c>
      <c r="K19" s="251">
        <v>2938</v>
      </c>
      <c r="L19" s="233">
        <v>8049.315068493151</v>
      </c>
      <c r="M19" s="251">
        <v>2932</v>
      </c>
      <c r="N19" s="233">
        <v>8032.876712328766</v>
      </c>
      <c r="O19" s="235">
        <v>84.48168193172356</v>
      </c>
      <c r="P19" s="235">
        <v>99.16613365151103</v>
      </c>
      <c r="Q19" s="236">
        <v>98.96361601981971</v>
      </c>
      <c r="R19" s="237"/>
      <c r="S19" s="237"/>
      <c r="T19" s="253"/>
      <c r="U19" s="251"/>
      <c r="V19" s="231"/>
      <c r="W19" s="251"/>
      <c r="X19" s="233"/>
      <c r="Y19" s="252"/>
      <c r="Z19" s="240"/>
      <c r="AA19" s="232">
        <v>0</v>
      </c>
      <c r="AB19" s="241">
        <v>0</v>
      </c>
      <c r="AC19" s="242">
        <v>0</v>
      </c>
      <c r="AD19" s="251"/>
      <c r="AE19" s="241">
        <v>0</v>
      </c>
      <c r="AF19" s="254"/>
      <c r="AG19" s="255">
        <v>26196</v>
      </c>
      <c r="AH19" s="246">
        <v>2971</v>
      </c>
      <c r="AI19" s="233">
        <v>9608</v>
      </c>
      <c r="AJ19" s="233">
        <v>367</v>
      </c>
      <c r="AK19" s="233">
        <v>8117</v>
      </c>
      <c r="AL19" s="240">
        <v>310</v>
      </c>
      <c r="AM19" s="208"/>
      <c r="AN19" s="248"/>
    </row>
    <row r="20" spans="1:40" ht="30" customHeight="1">
      <c r="A20" s="249" t="s">
        <v>273</v>
      </c>
      <c r="B20" s="693">
        <v>19000</v>
      </c>
      <c r="C20" s="693">
        <v>17466</v>
      </c>
      <c r="D20" s="251">
        <v>2732</v>
      </c>
      <c r="E20" s="251">
        <v>13120</v>
      </c>
      <c r="F20" s="252">
        <v>690.5263157894736</v>
      </c>
      <c r="G20" s="251">
        <v>9537</v>
      </c>
      <c r="H20" s="252">
        <v>546.0322913088286</v>
      </c>
      <c r="I20" s="252">
        <v>7464</v>
      </c>
      <c r="J20" s="252">
        <v>427.3445551356922</v>
      </c>
      <c r="K20" s="251">
        <v>2366</v>
      </c>
      <c r="L20" s="233">
        <v>6482.191780821918</v>
      </c>
      <c r="M20" s="251">
        <v>2319</v>
      </c>
      <c r="N20" s="233">
        <v>6353.424657534247</v>
      </c>
      <c r="O20" s="235">
        <v>78.26360490720351</v>
      </c>
      <c r="P20" s="235">
        <v>86.84608495206213</v>
      </c>
      <c r="Q20" s="236">
        <v>85.12090913095186</v>
      </c>
      <c r="R20" s="237"/>
      <c r="S20" s="237"/>
      <c r="T20" s="253"/>
      <c r="U20" s="251"/>
      <c r="V20" s="231"/>
      <c r="W20" s="251"/>
      <c r="X20" s="233"/>
      <c r="Y20" s="252"/>
      <c r="Z20" s="240"/>
      <c r="AA20" s="232">
        <v>0</v>
      </c>
      <c r="AB20" s="241">
        <v>0</v>
      </c>
      <c r="AC20" s="242">
        <v>0</v>
      </c>
      <c r="AD20" s="251"/>
      <c r="AE20" s="241">
        <v>0</v>
      </c>
      <c r="AF20" s="254"/>
      <c r="AG20" s="255">
        <v>17466</v>
      </c>
      <c r="AH20" s="246">
        <v>2732</v>
      </c>
      <c r="AI20" s="233">
        <v>9537</v>
      </c>
      <c r="AJ20" s="233">
        <v>546</v>
      </c>
      <c r="AK20" s="233">
        <v>7464</v>
      </c>
      <c r="AL20" s="240">
        <v>427</v>
      </c>
      <c r="AM20" s="208"/>
      <c r="AN20" s="248"/>
    </row>
    <row r="21" spans="1:40" ht="30" customHeight="1">
      <c r="A21" s="249" t="s">
        <v>274</v>
      </c>
      <c r="B21" s="693">
        <v>11820</v>
      </c>
      <c r="C21" s="693">
        <v>11534</v>
      </c>
      <c r="D21" s="251">
        <v>1221</v>
      </c>
      <c r="E21" s="251">
        <v>4527</v>
      </c>
      <c r="F21" s="252">
        <v>382.99492385786806</v>
      </c>
      <c r="G21" s="251">
        <v>3873</v>
      </c>
      <c r="H21" s="252">
        <v>335.78983873764525</v>
      </c>
      <c r="I21" s="252">
        <v>3336</v>
      </c>
      <c r="J21" s="252">
        <v>289.2318363100399</v>
      </c>
      <c r="K21" s="251">
        <v>1176</v>
      </c>
      <c r="L21" s="233">
        <v>3221.9178082191784</v>
      </c>
      <c r="M21" s="251">
        <v>1146</v>
      </c>
      <c r="N21" s="233">
        <v>3139.7260273972606</v>
      </c>
      <c r="O21" s="235">
        <v>86.13477924089852</v>
      </c>
      <c r="P21" s="235">
        <v>96.5802700305509</v>
      </c>
      <c r="Q21" s="236">
        <v>94.11648763181238</v>
      </c>
      <c r="R21" s="237">
        <v>300</v>
      </c>
      <c r="S21" s="237">
        <v>98</v>
      </c>
      <c r="T21" s="253">
        <v>9.371</v>
      </c>
      <c r="U21" s="251">
        <v>80</v>
      </c>
      <c r="V21" s="231">
        <v>266.6666666666667</v>
      </c>
      <c r="W21" s="251">
        <v>32</v>
      </c>
      <c r="X21" s="233">
        <v>326.53061224489795</v>
      </c>
      <c r="Y21" s="252">
        <v>25.673972602739727</v>
      </c>
      <c r="Z21" s="240">
        <v>262</v>
      </c>
      <c r="AA21" s="232">
        <v>0</v>
      </c>
      <c r="AB21" s="241">
        <v>0</v>
      </c>
      <c r="AC21" s="242">
        <v>0</v>
      </c>
      <c r="AD21" s="251"/>
      <c r="AE21" s="241">
        <v>0</v>
      </c>
      <c r="AF21" s="254"/>
      <c r="AG21" s="255">
        <v>11632</v>
      </c>
      <c r="AH21" s="246">
        <v>1230.371</v>
      </c>
      <c r="AI21" s="233">
        <v>3905</v>
      </c>
      <c r="AJ21" s="233">
        <v>336</v>
      </c>
      <c r="AK21" s="233">
        <v>3361.67397260274</v>
      </c>
      <c r="AL21" s="240">
        <v>289</v>
      </c>
      <c r="AM21" s="208"/>
      <c r="AN21" s="248"/>
    </row>
    <row r="22" spans="1:40" ht="30" customHeight="1">
      <c r="A22" s="249" t="s">
        <v>275</v>
      </c>
      <c r="B22" s="693">
        <v>18860</v>
      </c>
      <c r="C22" s="693">
        <v>15929</v>
      </c>
      <c r="D22" s="251">
        <v>2169</v>
      </c>
      <c r="E22" s="251">
        <v>9600</v>
      </c>
      <c r="F22" s="252">
        <v>509.01378579003176</v>
      </c>
      <c r="G22" s="251">
        <v>6932</v>
      </c>
      <c r="H22" s="252">
        <v>435.1811162031515</v>
      </c>
      <c r="I22" s="252">
        <v>5942</v>
      </c>
      <c r="J22" s="252">
        <v>373.0303220541151</v>
      </c>
      <c r="K22" s="251">
        <v>2115</v>
      </c>
      <c r="L22" s="233">
        <v>5794.520547945205</v>
      </c>
      <c r="M22" s="251">
        <v>1903</v>
      </c>
      <c r="N22" s="233">
        <v>5213.698630136986</v>
      </c>
      <c r="O22" s="235">
        <v>85.71840738603578</v>
      </c>
      <c r="P22" s="235">
        <v>97.51801662647603</v>
      </c>
      <c r="Q22" s="236">
        <v>87.7431610591886</v>
      </c>
      <c r="R22" s="237"/>
      <c r="S22" s="237"/>
      <c r="T22" s="253"/>
      <c r="U22" s="251"/>
      <c r="V22" s="231"/>
      <c r="W22" s="251"/>
      <c r="X22" s="233"/>
      <c r="Y22" s="252"/>
      <c r="Z22" s="240"/>
      <c r="AA22" s="232">
        <v>0</v>
      </c>
      <c r="AB22" s="241">
        <v>0</v>
      </c>
      <c r="AC22" s="242">
        <v>0</v>
      </c>
      <c r="AD22" s="251"/>
      <c r="AE22" s="241">
        <v>0</v>
      </c>
      <c r="AF22" s="254"/>
      <c r="AG22" s="255">
        <v>15929</v>
      </c>
      <c r="AH22" s="246">
        <v>2169</v>
      </c>
      <c r="AI22" s="233">
        <v>6932</v>
      </c>
      <c r="AJ22" s="233">
        <v>435</v>
      </c>
      <c r="AK22" s="233">
        <v>5942</v>
      </c>
      <c r="AL22" s="240">
        <v>373</v>
      </c>
      <c r="AM22" s="208"/>
      <c r="AN22" s="248"/>
    </row>
    <row r="23" spans="1:40" ht="30" customHeight="1">
      <c r="A23" s="249" t="s">
        <v>276</v>
      </c>
      <c r="B23" s="693">
        <v>7900</v>
      </c>
      <c r="C23" s="693">
        <v>6309</v>
      </c>
      <c r="D23" s="251">
        <v>887</v>
      </c>
      <c r="E23" s="251">
        <v>5400</v>
      </c>
      <c r="F23" s="252">
        <v>683.5443037974684</v>
      </c>
      <c r="G23" s="251">
        <v>2868</v>
      </c>
      <c r="H23" s="252">
        <v>454.58868283404655</v>
      </c>
      <c r="I23" s="252">
        <v>2423</v>
      </c>
      <c r="J23" s="252">
        <v>384.05452528134407</v>
      </c>
      <c r="K23" s="251">
        <v>841</v>
      </c>
      <c r="L23" s="233">
        <v>2304.1095890410957</v>
      </c>
      <c r="M23" s="251">
        <v>823</v>
      </c>
      <c r="N23" s="233">
        <v>2254.794520547945</v>
      </c>
      <c r="O23" s="235">
        <v>84.4839609483961</v>
      </c>
      <c r="P23" s="235">
        <v>95.093255841564</v>
      </c>
      <c r="Q23" s="236">
        <v>93.05796618027013</v>
      </c>
      <c r="R23" s="237">
        <v>633</v>
      </c>
      <c r="S23" s="237">
        <v>362</v>
      </c>
      <c r="T23" s="253">
        <v>37.389</v>
      </c>
      <c r="U23" s="251">
        <v>282</v>
      </c>
      <c r="V23" s="231">
        <v>445.49763033175356</v>
      </c>
      <c r="W23" s="251">
        <v>123</v>
      </c>
      <c r="X23" s="233">
        <v>339.7790055248619</v>
      </c>
      <c r="Y23" s="252">
        <v>102.43561643835618</v>
      </c>
      <c r="Z23" s="240">
        <v>283</v>
      </c>
      <c r="AA23" s="232">
        <v>0</v>
      </c>
      <c r="AB23" s="241">
        <v>0</v>
      </c>
      <c r="AC23" s="242">
        <v>0</v>
      </c>
      <c r="AD23" s="251"/>
      <c r="AE23" s="241">
        <v>0</v>
      </c>
      <c r="AF23" s="254"/>
      <c r="AG23" s="255">
        <v>6671</v>
      </c>
      <c r="AH23" s="246">
        <v>924.389</v>
      </c>
      <c r="AI23" s="233">
        <v>2991</v>
      </c>
      <c r="AJ23" s="233">
        <v>448</v>
      </c>
      <c r="AK23" s="233">
        <v>2525.435616438356</v>
      </c>
      <c r="AL23" s="240">
        <v>379</v>
      </c>
      <c r="AM23" s="208"/>
      <c r="AN23" s="248"/>
    </row>
    <row r="24" spans="1:40" ht="30" customHeight="1" thickBot="1">
      <c r="A24" s="249" t="s">
        <v>277</v>
      </c>
      <c r="B24" s="693">
        <v>24940</v>
      </c>
      <c r="C24" s="693">
        <v>15143</v>
      </c>
      <c r="D24" s="251">
        <v>2253</v>
      </c>
      <c r="E24" s="251">
        <v>13625</v>
      </c>
      <c r="F24" s="240">
        <v>546.3111467522052</v>
      </c>
      <c r="G24" s="251">
        <v>8507</v>
      </c>
      <c r="H24" s="240">
        <v>561.7777190781219</v>
      </c>
      <c r="I24" s="240">
        <v>6156</v>
      </c>
      <c r="J24" s="240">
        <v>406.52446675031365</v>
      </c>
      <c r="K24" s="251">
        <v>1844</v>
      </c>
      <c r="L24" s="233">
        <v>5052.054794520548</v>
      </c>
      <c r="M24" s="251">
        <v>1808</v>
      </c>
      <c r="N24" s="233">
        <v>4953.424657534247</v>
      </c>
      <c r="O24" s="260">
        <v>72.36393558246151</v>
      </c>
      <c r="P24" s="260">
        <v>82.06716690254302</v>
      </c>
      <c r="Q24" s="261">
        <v>80.4649879391528</v>
      </c>
      <c r="R24" s="262"/>
      <c r="S24" s="262"/>
      <c r="T24" s="263"/>
      <c r="U24" s="264"/>
      <c r="V24" s="265"/>
      <c r="W24" s="266"/>
      <c r="X24" s="267"/>
      <c r="Y24" s="240"/>
      <c r="Z24" s="240"/>
      <c r="AA24" s="247">
        <v>0</v>
      </c>
      <c r="AB24" s="268">
        <v>0</v>
      </c>
      <c r="AC24" s="269">
        <v>0</v>
      </c>
      <c r="AD24" s="251"/>
      <c r="AE24" s="268">
        <v>0</v>
      </c>
      <c r="AF24" s="254"/>
      <c r="AG24" s="255">
        <v>15143</v>
      </c>
      <c r="AH24" s="270">
        <v>2253</v>
      </c>
      <c r="AI24" s="233">
        <v>8507</v>
      </c>
      <c r="AJ24" s="233">
        <v>562</v>
      </c>
      <c r="AK24" s="233">
        <v>6156</v>
      </c>
      <c r="AL24" s="240">
        <v>407</v>
      </c>
      <c r="AM24" s="208"/>
      <c r="AN24" s="248"/>
    </row>
    <row r="25" spans="1:40" s="281" customFormat="1" ht="30" customHeight="1">
      <c r="A25" s="271" t="s">
        <v>5</v>
      </c>
      <c r="B25" s="272">
        <v>1158937</v>
      </c>
      <c r="C25" s="273">
        <v>1080487</v>
      </c>
      <c r="D25" s="274">
        <v>137300</v>
      </c>
      <c r="E25" s="274">
        <v>647402</v>
      </c>
      <c r="F25" s="273">
        <v>558.6170775460616</v>
      </c>
      <c r="G25" s="274">
        <v>431684</v>
      </c>
      <c r="H25" s="274">
        <v>399.5272502121728</v>
      </c>
      <c r="I25" s="274">
        <v>375316</v>
      </c>
      <c r="J25" s="274">
        <v>347.35818200496624</v>
      </c>
      <c r="K25" s="274">
        <v>130988</v>
      </c>
      <c r="L25" s="274">
        <v>358871.23287671234</v>
      </c>
      <c r="M25" s="274">
        <v>126234</v>
      </c>
      <c r="N25" s="274">
        <v>345846.5753424658</v>
      </c>
      <c r="O25" s="275">
        <v>86.94230038639375</v>
      </c>
      <c r="P25" s="275">
        <v>95.61842097771273</v>
      </c>
      <c r="Q25" s="275">
        <v>92.14810328961882</v>
      </c>
      <c r="R25" s="274">
        <v>43863</v>
      </c>
      <c r="S25" s="274">
        <v>33404</v>
      </c>
      <c r="T25" s="274">
        <v>4340.553</v>
      </c>
      <c r="U25" s="274">
        <v>21809</v>
      </c>
      <c r="V25" s="273">
        <v>497.20721336889864</v>
      </c>
      <c r="W25" s="274">
        <v>16138</v>
      </c>
      <c r="X25" s="274">
        <v>483.1157945156269</v>
      </c>
      <c r="Y25" s="274">
        <v>11891.926027397258</v>
      </c>
      <c r="Z25" s="274">
        <v>356</v>
      </c>
      <c r="AA25" s="272">
        <v>2523</v>
      </c>
      <c r="AB25" s="274">
        <v>230.22375</v>
      </c>
      <c r="AC25" s="274">
        <v>794.745</v>
      </c>
      <c r="AD25" s="274">
        <v>315</v>
      </c>
      <c r="AE25" s="273">
        <v>630.75</v>
      </c>
      <c r="AF25" s="276">
        <v>250</v>
      </c>
      <c r="AG25" s="277">
        <v>1116414</v>
      </c>
      <c r="AH25" s="278">
        <v>141870.77675000002</v>
      </c>
      <c r="AI25" s="274">
        <v>448616.745</v>
      </c>
      <c r="AJ25" s="274">
        <v>402</v>
      </c>
      <c r="AK25" s="274">
        <v>387838.6760273972</v>
      </c>
      <c r="AL25" s="273">
        <v>347</v>
      </c>
      <c r="AM25" s="279"/>
      <c r="AN25" s="280"/>
    </row>
    <row r="26" spans="1:38" ht="13.5">
      <c r="A26" s="283" t="s">
        <v>278</v>
      </c>
      <c r="B26" s="283"/>
      <c r="C26" s="284"/>
      <c r="D26" s="283"/>
      <c r="E26" s="283"/>
      <c r="F26" s="283"/>
      <c r="G26" s="285"/>
      <c r="H26" s="285"/>
      <c r="I26" s="285"/>
      <c r="J26" s="286"/>
      <c r="K26" s="286"/>
      <c r="L26" s="286"/>
      <c r="M26" s="286"/>
      <c r="N26" s="286"/>
      <c r="O26" s="286"/>
      <c r="P26" s="286"/>
      <c r="Q26" s="286"/>
      <c r="R26" s="286"/>
      <c r="S26" s="286"/>
      <c r="T26" s="286"/>
      <c r="U26" s="283"/>
      <c r="V26" s="283"/>
      <c r="W26" s="286"/>
      <c r="X26" s="286"/>
      <c r="Y26" s="286"/>
      <c r="Z26" s="286"/>
      <c r="AA26" s="285"/>
      <c r="AB26" s="285"/>
      <c r="AC26" s="285"/>
      <c r="AD26" s="285"/>
      <c r="AE26" s="285"/>
      <c r="AF26" s="285"/>
      <c r="AG26" s="285"/>
      <c r="AH26" s="285"/>
      <c r="AI26" s="285"/>
      <c r="AJ26" s="285"/>
      <c r="AK26" s="285"/>
      <c r="AL26" s="285"/>
    </row>
    <row r="27" spans="3:26" ht="13.5">
      <c r="C27" s="821"/>
      <c r="D27" s="821"/>
      <c r="E27" s="821"/>
      <c r="F27" s="821"/>
      <c r="G27" s="821"/>
      <c r="H27" s="821"/>
      <c r="J27" s="288"/>
      <c r="K27" s="288"/>
      <c r="L27" s="288"/>
      <c r="M27" s="288"/>
      <c r="N27" s="288"/>
      <c r="O27" s="288"/>
      <c r="P27" s="288"/>
      <c r="Q27" s="288"/>
      <c r="R27" s="288"/>
      <c r="S27" s="288"/>
      <c r="T27" s="288"/>
      <c r="U27" s="288"/>
      <c r="V27" s="288"/>
      <c r="W27" s="288"/>
      <c r="X27" s="288"/>
      <c r="Y27" s="288"/>
      <c r="Z27" s="288"/>
    </row>
    <row r="28" spans="9:26" ht="13.5">
      <c r="I28" s="288"/>
      <c r="J28" s="288"/>
      <c r="K28" s="288"/>
      <c r="L28" s="288"/>
      <c r="M28" s="288"/>
      <c r="N28" s="288"/>
      <c r="O28" s="288"/>
      <c r="P28" s="288"/>
      <c r="Q28" s="288"/>
      <c r="R28" s="288"/>
      <c r="S28" s="288"/>
      <c r="T28" s="288"/>
      <c r="W28" s="288"/>
      <c r="X28" s="288"/>
      <c r="Y28" s="288"/>
      <c r="Z28" s="288"/>
    </row>
    <row r="29" spans="9:26" ht="13.5">
      <c r="I29" s="288"/>
      <c r="J29" s="288"/>
      <c r="K29" s="288"/>
      <c r="L29" s="288"/>
      <c r="M29" s="288"/>
      <c r="N29" s="288"/>
      <c r="O29" s="288"/>
      <c r="P29" s="288"/>
      <c r="Q29" s="288"/>
      <c r="R29" s="288"/>
      <c r="S29" s="288"/>
      <c r="T29" s="288"/>
      <c r="W29" s="288"/>
      <c r="X29" s="288"/>
      <c r="Y29" s="288"/>
      <c r="Z29" s="288"/>
    </row>
    <row r="30" spans="10:26" ht="13.5">
      <c r="J30" s="288"/>
      <c r="K30" s="288"/>
      <c r="L30" s="288"/>
      <c r="M30" s="288"/>
      <c r="N30" s="288"/>
      <c r="O30" s="288"/>
      <c r="P30" s="288"/>
      <c r="Q30" s="288"/>
      <c r="R30" s="288"/>
      <c r="S30" s="288"/>
      <c r="T30" s="288"/>
      <c r="W30" s="288"/>
      <c r="X30" s="288"/>
      <c r="Y30" s="288"/>
      <c r="Z30" s="288"/>
    </row>
    <row r="31" spans="10:26" ht="13.5">
      <c r="J31" s="288"/>
      <c r="K31" s="288"/>
      <c r="L31" s="288"/>
      <c r="M31" s="288"/>
      <c r="N31" s="288"/>
      <c r="O31" s="288"/>
      <c r="P31" s="288"/>
      <c r="Q31" s="288"/>
      <c r="R31" s="288"/>
      <c r="S31" s="288"/>
      <c r="T31" s="288"/>
      <c r="W31" s="288"/>
      <c r="X31" s="288"/>
      <c r="Y31" s="288"/>
      <c r="Z31" s="288"/>
    </row>
    <row r="32" spans="10:26" ht="13.5">
      <c r="J32" s="288"/>
      <c r="K32" s="288"/>
      <c r="L32" s="288"/>
      <c r="M32" s="288"/>
      <c r="N32" s="288"/>
      <c r="O32" s="288"/>
      <c r="P32" s="288"/>
      <c r="Q32" s="288"/>
      <c r="R32" s="288"/>
      <c r="S32" s="288"/>
      <c r="T32" s="288"/>
      <c r="W32" s="288"/>
      <c r="X32" s="288"/>
      <c r="Y32" s="288"/>
      <c r="Z32" s="288"/>
    </row>
    <row r="33" spans="10:26" ht="13.5">
      <c r="J33" s="288"/>
      <c r="K33" s="288"/>
      <c r="L33" s="288"/>
      <c r="M33" s="288"/>
      <c r="N33" s="288"/>
      <c r="O33" s="288"/>
      <c r="P33" s="288"/>
      <c r="Q33" s="288"/>
      <c r="R33" s="288"/>
      <c r="S33" s="288"/>
      <c r="T33" s="288"/>
      <c r="W33" s="288"/>
      <c r="X33" s="288"/>
      <c r="Y33" s="288"/>
      <c r="Z33" s="288"/>
    </row>
    <row r="34" spans="10:26" ht="13.5">
      <c r="J34" s="288"/>
      <c r="K34" s="288"/>
      <c r="L34" s="288"/>
      <c r="M34" s="288"/>
      <c r="N34" s="288"/>
      <c r="O34" s="288"/>
      <c r="P34" s="288"/>
      <c r="Q34" s="288"/>
      <c r="R34" s="288"/>
      <c r="S34" s="288"/>
      <c r="T34" s="288"/>
      <c r="W34" s="288"/>
      <c r="X34" s="288"/>
      <c r="Y34" s="288"/>
      <c r="Z34" s="288"/>
    </row>
    <row r="35" spans="10:26" ht="13.5">
      <c r="J35" s="288"/>
      <c r="K35" s="288"/>
      <c r="L35" s="288"/>
      <c r="M35" s="288"/>
      <c r="N35" s="288"/>
      <c r="O35" s="288"/>
      <c r="P35" s="288"/>
      <c r="Q35" s="288"/>
      <c r="R35" s="288"/>
      <c r="S35" s="288"/>
      <c r="T35" s="288"/>
      <c r="W35" s="288"/>
      <c r="X35" s="288"/>
      <c r="Y35" s="288"/>
      <c r="Z35" s="288"/>
    </row>
    <row r="36" spans="10:26" ht="13.5">
      <c r="J36" s="288"/>
      <c r="K36" s="288"/>
      <c r="L36" s="288"/>
      <c r="M36" s="288"/>
      <c r="N36" s="288"/>
      <c r="O36" s="288"/>
      <c r="P36" s="288"/>
      <c r="Q36" s="288"/>
      <c r="R36" s="288"/>
      <c r="S36" s="288"/>
      <c r="T36" s="288"/>
      <c r="W36" s="288"/>
      <c r="X36" s="288"/>
      <c r="Y36" s="288"/>
      <c r="Z36" s="288"/>
    </row>
    <row r="37" spans="10:26" ht="13.5">
      <c r="J37" s="288"/>
      <c r="K37" s="288"/>
      <c r="L37" s="288"/>
      <c r="M37" s="288"/>
      <c r="N37" s="288"/>
      <c r="O37" s="288"/>
      <c r="P37" s="288"/>
      <c r="Q37" s="288"/>
      <c r="R37" s="288"/>
      <c r="S37" s="288"/>
      <c r="T37" s="288"/>
      <c r="W37" s="288"/>
      <c r="X37" s="288"/>
      <c r="Y37" s="288"/>
      <c r="Z37" s="288"/>
    </row>
    <row r="38" spans="10:26" ht="13.5">
      <c r="J38" s="288"/>
      <c r="K38" s="288"/>
      <c r="L38" s="288"/>
      <c r="M38" s="288"/>
      <c r="N38" s="288"/>
      <c r="O38" s="288"/>
      <c r="P38" s="288"/>
      <c r="Q38" s="288"/>
      <c r="R38" s="288"/>
      <c r="S38" s="288"/>
      <c r="T38" s="288"/>
      <c r="W38" s="288"/>
      <c r="X38" s="288"/>
      <c r="Y38" s="288"/>
      <c r="Z38" s="288"/>
    </row>
    <row r="39" spans="10:26" ht="13.5">
      <c r="J39" s="288"/>
      <c r="K39" s="288"/>
      <c r="L39" s="288"/>
      <c r="M39" s="288"/>
      <c r="N39" s="288"/>
      <c r="O39" s="288"/>
      <c r="P39" s="288"/>
      <c r="Q39" s="288"/>
      <c r="R39" s="288"/>
      <c r="S39" s="288"/>
      <c r="T39" s="288"/>
      <c r="W39" s="288"/>
      <c r="X39" s="288"/>
      <c r="Y39" s="288"/>
      <c r="Z39" s="288"/>
    </row>
    <row r="40" spans="10:26" ht="13.5">
      <c r="J40" s="288"/>
      <c r="K40" s="288"/>
      <c r="L40" s="288"/>
      <c r="M40" s="288"/>
      <c r="N40" s="288"/>
      <c r="O40" s="288"/>
      <c r="P40" s="288"/>
      <c r="Q40" s="288"/>
      <c r="R40" s="288"/>
      <c r="S40" s="288"/>
      <c r="T40" s="288"/>
      <c r="W40" s="288"/>
      <c r="X40" s="288"/>
      <c r="Y40" s="288"/>
      <c r="Z40" s="288"/>
    </row>
    <row r="41" spans="10:26" ht="13.5">
      <c r="J41" s="288"/>
      <c r="K41" s="288"/>
      <c r="L41" s="288"/>
      <c r="M41" s="288"/>
      <c r="N41" s="288"/>
      <c r="O41" s="288"/>
      <c r="P41" s="288"/>
      <c r="Q41" s="288"/>
      <c r="R41" s="288"/>
      <c r="S41" s="288"/>
      <c r="T41" s="288"/>
      <c r="W41" s="288"/>
      <c r="X41" s="288"/>
      <c r="Y41" s="288"/>
      <c r="Z41" s="288"/>
    </row>
    <row r="42" spans="10:26" ht="13.5">
      <c r="J42" s="288"/>
      <c r="K42" s="288"/>
      <c r="L42" s="288"/>
      <c r="M42" s="288"/>
      <c r="N42" s="288"/>
      <c r="O42" s="288"/>
      <c r="P42" s="288"/>
      <c r="Q42" s="288"/>
      <c r="R42" s="288"/>
      <c r="S42" s="288"/>
      <c r="T42" s="288"/>
      <c r="W42" s="288"/>
      <c r="X42" s="288"/>
      <c r="Y42" s="288"/>
      <c r="Z42" s="288"/>
    </row>
    <row r="43" spans="10:26" ht="13.5">
      <c r="J43" s="288"/>
      <c r="K43" s="288"/>
      <c r="L43" s="288"/>
      <c r="M43" s="288"/>
      <c r="N43" s="288"/>
      <c r="O43" s="288"/>
      <c r="P43" s="288"/>
      <c r="Q43" s="288"/>
      <c r="R43" s="288"/>
      <c r="S43" s="288"/>
      <c r="T43" s="288"/>
      <c r="W43" s="288"/>
      <c r="X43" s="288"/>
      <c r="Y43" s="288"/>
      <c r="Z43" s="288"/>
    </row>
    <row r="44" spans="10:26" ht="13.5">
      <c r="J44" s="288"/>
      <c r="K44" s="288"/>
      <c r="L44" s="288"/>
      <c r="M44" s="288"/>
      <c r="N44" s="288"/>
      <c r="O44" s="288"/>
      <c r="P44" s="288"/>
      <c r="Q44" s="288"/>
      <c r="R44" s="288"/>
      <c r="S44" s="288"/>
      <c r="T44" s="288"/>
      <c r="W44" s="288"/>
      <c r="X44" s="288"/>
      <c r="Y44" s="288"/>
      <c r="Z44" s="288"/>
    </row>
    <row r="45" spans="10:26" ht="13.5">
      <c r="J45" s="288"/>
      <c r="K45" s="288"/>
      <c r="L45" s="288"/>
      <c r="M45" s="288"/>
      <c r="N45" s="288"/>
      <c r="O45" s="288"/>
      <c r="P45" s="288"/>
      <c r="Q45" s="288"/>
      <c r="R45" s="288"/>
      <c r="S45" s="288"/>
      <c r="T45" s="288"/>
      <c r="W45" s="288"/>
      <c r="X45" s="288"/>
      <c r="Y45" s="288"/>
      <c r="Z45" s="288"/>
    </row>
    <row r="46" spans="10:26" ht="13.5">
      <c r="J46" s="288"/>
      <c r="K46" s="288"/>
      <c r="L46" s="288"/>
      <c r="M46" s="288"/>
      <c r="N46" s="288"/>
      <c r="O46" s="288"/>
      <c r="P46" s="288"/>
      <c r="Q46" s="288"/>
      <c r="R46" s="288"/>
      <c r="S46" s="288"/>
      <c r="T46" s="288"/>
      <c r="W46" s="288"/>
      <c r="X46" s="288"/>
      <c r="Y46" s="288"/>
      <c r="Z46" s="288"/>
    </row>
    <row r="47" spans="10:26" ht="13.5">
      <c r="J47" s="288"/>
      <c r="K47" s="288"/>
      <c r="L47" s="288"/>
      <c r="M47" s="288"/>
      <c r="N47" s="288"/>
      <c r="O47" s="288"/>
      <c r="P47" s="288"/>
      <c r="Q47" s="288"/>
      <c r="R47" s="288"/>
      <c r="S47" s="288"/>
      <c r="T47" s="288"/>
      <c r="W47" s="288"/>
      <c r="X47" s="288"/>
      <c r="Y47" s="288"/>
      <c r="Z47" s="288"/>
    </row>
    <row r="48" spans="10:26" ht="13.5">
      <c r="J48" s="288"/>
      <c r="K48" s="288"/>
      <c r="L48" s="288"/>
      <c r="M48" s="288"/>
      <c r="N48" s="288"/>
      <c r="O48" s="288"/>
      <c r="P48" s="288"/>
      <c r="Q48" s="288"/>
      <c r="R48" s="288"/>
      <c r="S48" s="288"/>
      <c r="T48" s="288"/>
      <c r="W48" s="288"/>
      <c r="X48" s="288"/>
      <c r="Y48" s="288"/>
      <c r="Z48" s="288"/>
    </row>
    <row r="49" spans="10:26" ht="13.5">
      <c r="J49" s="288"/>
      <c r="K49" s="288"/>
      <c r="L49" s="288"/>
      <c r="M49" s="288"/>
      <c r="N49" s="288"/>
      <c r="O49" s="288"/>
      <c r="P49" s="288"/>
      <c r="Q49" s="288"/>
      <c r="R49" s="288"/>
      <c r="S49" s="288"/>
      <c r="T49" s="288"/>
      <c r="W49" s="288"/>
      <c r="X49" s="288"/>
      <c r="Y49" s="288"/>
      <c r="Z49" s="288"/>
    </row>
  </sheetData>
  <sheetProtection/>
  <mergeCells count="28">
    <mergeCell ref="A2:A5"/>
    <mergeCell ref="B2:Q2"/>
    <mergeCell ref="R2:Z2"/>
    <mergeCell ref="M3:N3"/>
    <mergeCell ref="R3:S3"/>
    <mergeCell ref="U3:X3"/>
    <mergeCell ref="Y3:Z3"/>
    <mergeCell ref="E4:F4"/>
    <mergeCell ref="G4:H4"/>
    <mergeCell ref="I4:J4"/>
    <mergeCell ref="B3:C3"/>
    <mergeCell ref="E3:H3"/>
    <mergeCell ref="U4:V4"/>
    <mergeCell ref="AK3:AL3"/>
    <mergeCell ref="AC4:AD4"/>
    <mergeCell ref="AE4:AF4"/>
    <mergeCell ref="AI4:AJ4"/>
    <mergeCell ref="AK4:AL4"/>
    <mergeCell ref="I3:J3"/>
    <mergeCell ref="K3:L3"/>
    <mergeCell ref="AA2:AF2"/>
    <mergeCell ref="AG2:AL2"/>
    <mergeCell ref="C27:H27"/>
    <mergeCell ref="AC3:AD3"/>
    <mergeCell ref="AE3:AF3"/>
    <mergeCell ref="AI3:AJ3"/>
    <mergeCell ref="W4:X4"/>
    <mergeCell ref="Y4:Z4"/>
  </mergeCells>
  <printOptions/>
  <pageMargins left="0.5905511811023623" right="0.5905511811023623" top="0.7874015748031497" bottom="0.3937007874015748" header="0" footer="0.1968503937007874"/>
  <pageSetup fitToHeight="0" fitToWidth="1" horizontalDpi="600" verticalDpi="600" orientation="landscape" paperSize="9" scale="57"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0"/>
  <sheetViews>
    <sheetView view="pageBreakPreview" zoomScale="118" zoomScaleSheetLayoutView="118" zoomScalePageLayoutView="0" workbookViewId="0" topLeftCell="E16">
      <selection activeCell="F9" sqref="F9"/>
    </sheetView>
  </sheetViews>
  <sheetFormatPr defaultColWidth="9.00390625" defaultRowHeight="13.5"/>
  <cols>
    <col min="1" max="1" width="8.50390625" style="282" customWidth="1"/>
    <col min="2" max="2" width="5.625" style="282" customWidth="1"/>
    <col min="3" max="5" width="5.125" style="282" customWidth="1"/>
    <col min="6" max="6" width="5.625" style="282" customWidth="1"/>
    <col min="7" max="7" width="5.00390625" style="282" customWidth="1"/>
    <col min="8" max="8" width="5.625" style="282" customWidth="1"/>
    <col min="9" max="9" width="6.75390625" style="282" hidden="1" customWidth="1"/>
    <col min="10" max="10" width="4.50390625" style="282" customWidth="1"/>
    <col min="11" max="14" width="5.125" style="282" customWidth="1"/>
    <col min="15" max="15" width="5.00390625" style="282" customWidth="1"/>
    <col min="16" max="16" width="4.375" style="282" customWidth="1"/>
    <col min="17" max="17" width="5.25390625" style="282" hidden="1" customWidth="1"/>
    <col min="18" max="19" width="5.50390625" style="282" customWidth="1"/>
    <col min="20" max="20" width="3.75390625" style="282" hidden="1" customWidth="1"/>
    <col min="21" max="21" width="5.625" style="282" customWidth="1"/>
    <col min="22" max="24" width="5.125" style="282" customWidth="1"/>
    <col min="25" max="25" width="5.625" style="282" customWidth="1"/>
    <col min="26" max="26" width="5.125" style="282" customWidth="1"/>
    <col min="27" max="27" width="6.00390625" style="282" hidden="1" customWidth="1"/>
    <col min="28" max="28" width="5.625" style="282" customWidth="1"/>
    <col min="29" max="29" width="6.75390625" style="282" bestFit="1" customWidth="1"/>
    <col min="30" max="30" width="5.125" style="282" customWidth="1"/>
    <col min="31" max="33" width="5.625" style="282" customWidth="1"/>
    <col min="34" max="34" width="5.625" style="297" customWidth="1"/>
    <col min="35" max="16384" width="9.00390625" style="297" customWidth="1"/>
  </cols>
  <sheetData>
    <row r="1" spans="1:33" s="294" customFormat="1" ht="21">
      <c r="A1" s="289" t="s">
        <v>279</v>
      </c>
      <c r="B1" s="204"/>
      <c r="C1" s="204"/>
      <c r="D1" s="204"/>
      <c r="E1" s="204"/>
      <c r="F1" s="204"/>
      <c r="G1" s="204"/>
      <c r="H1" s="204"/>
      <c r="I1" s="204"/>
      <c r="J1" s="204"/>
      <c r="K1" s="204"/>
      <c r="L1" s="204"/>
      <c r="M1" s="204"/>
      <c r="N1" s="204"/>
      <c r="O1" s="204"/>
      <c r="P1" s="204"/>
      <c r="Q1" s="204"/>
      <c r="R1" s="204"/>
      <c r="S1" s="204"/>
      <c r="T1" s="204"/>
      <c r="U1" s="204"/>
      <c r="V1" s="204"/>
      <c r="W1" s="204"/>
      <c r="X1" s="204"/>
      <c r="Y1" s="204"/>
      <c r="Z1" s="290"/>
      <c r="AA1" s="291"/>
      <c r="AB1" s="292"/>
      <c r="AC1" s="292"/>
      <c r="AD1" s="293" t="s">
        <v>280</v>
      </c>
      <c r="AE1" s="204"/>
      <c r="AF1" s="204"/>
      <c r="AG1" s="204"/>
    </row>
    <row r="2" spans="1:30" ht="14.25">
      <c r="A2" s="837" t="s">
        <v>235</v>
      </c>
      <c r="B2" s="840" t="s">
        <v>281</v>
      </c>
      <c r="C2" s="841"/>
      <c r="D2" s="841"/>
      <c r="E2" s="841"/>
      <c r="F2" s="841"/>
      <c r="G2" s="841"/>
      <c r="H2" s="841"/>
      <c r="I2" s="841"/>
      <c r="J2" s="840" t="s">
        <v>282</v>
      </c>
      <c r="K2" s="841"/>
      <c r="L2" s="841"/>
      <c r="M2" s="841"/>
      <c r="N2" s="841"/>
      <c r="O2" s="841"/>
      <c r="P2" s="841"/>
      <c r="Q2" s="842"/>
      <c r="R2" s="843" t="s">
        <v>283</v>
      </c>
      <c r="S2" s="844"/>
      <c r="T2" s="844"/>
      <c r="U2" s="840" t="s">
        <v>284</v>
      </c>
      <c r="V2" s="841"/>
      <c r="W2" s="841"/>
      <c r="X2" s="841"/>
      <c r="Y2" s="841"/>
      <c r="Z2" s="841"/>
      <c r="AA2" s="841"/>
      <c r="AB2" s="841"/>
      <c r="AC2" s="841"/>
      <c r="AD2" s="845"/>
    </row>
    <row r="3" spans="1:34" ht="14.25">
      <c r="A3" s="838"/>
      <c r="B3" s="843" t="s">
        <v>285</v>
      </c>
      <c r="C3" s="844"/>
      <c r="D3" s="840" t="s">
        <v>286</v>
      </c>
      <c r="E3" s="841"/>
      <c r="F3" s="841"/>
      <c r="G3" s="846" t="s">
        <v>287</v>
      </c>
      <c r="H3" s="846" t="s">
        <v>288</v>
      </c>
      <c r="I3" s="849" t="s">
        <v>200</v>
      </c>
      <c r="J3" s="843" t="s">
        <v>289</v>
      </c>
      <c r="K3" s="844"/>
      <c r="L3" s="843" t="s">
        <v>286</v>
      </c>
      <c r="M3" s="844"/>
      <c r="N3" s="844"/>
      <c r="O3" s="846" t="s">
        <v>287</v>
      </c>
      <c r="P3" s="846" t="s">
        <v>288</v>
      </c>
      <c r="Q3" s="849" t="s">
        <v>200</v>
      </c>
      <c r="R3" s="299" t="s">
        <v>285</v>
      </c>
      <c r="S3" s="299" t="s">
        <v>290</v>
      </c>
      <c r="T3" s="849" t="s">
        <v>200</v>
      </c>
      <c r="U3" s="851" t="s">
        <v>285</v>
      </c>
      <c r="V3" s="855"/>
      <c r="W3" s="851" t="s">
        <v>286</v>
      </c>
      <c r="X3" s="855"/>
      <c r="Y3" s="855"/>
      <c r="Z3" s="846" t="s">
        <v>291</v>
      </c>
      <c r="AA3" s="849" t="s">
        <v>292</v>
      </c>
      <c r="AB3" s="846" t="s">
        <v>288</v>
      </c>
      <c r="AC3" s="852" t="s">
        <v>200</v>
      </c>
      <c r="AD3" s="856" t="s">
        <v>293</v>
      </c>
      <c r="AG3" s="300"/>
      <c r="AH3" s="301"/>
    </row>
    <row r="4" spans="1:33" ht="14.25">
      <c r="A4" s="838"/>
      <c r="B4" s="846" t="s">
        <v>294</v>
      </c>
      <c r="C4" s="846" t="s">
        <v>295</v>
      </c>
      <c r="D4" s="846" t="s">
        <v>296</v>
      </c>
      <c r="E4" s="846" t="s">
        <v>297</v>
      </c>
      <c r="F4" s="846" t="s">
        <v>298</v>
      </c>
      <c r="G4" s="847"/>
      <c r="H4" s="847"/>
      <c r="I4" s="850"/>
      <c r="J4" s="859" t="s">
        <v>294</v>
      </c>
      <c r="K4" s="860" t="s">
        <v>295</v>
      </c>
      <c r="L4" s="846" t="s">
        <v>296</v>
      </c>
      <c r="M4" s="846" t="s">
        <v>297</v>
      </c>
      <c r="N4" s="846" t="s">
        <v>298</v>
      </c>
      <c r="O4" s="847"/>
      <c r="P4" s="847"/>
      <c r="Q4" s="850"/>
      <c r="R4" s="846" t="s">
        <v>295</v>
      </c>
      <c r="S4" s="846" t="s">
        <v>299</v>
      </c>
      <c r="T4" s="850"/>
      <c r="U4" s="846" t="s">
        <v>294</v>
      </c>
      <c r="V4" s="846" t="s">
        <v>295</v>
      </c>
      <c r="W4" s="846" t="s">
        <v>296</v>
      </c>
      <c r="X4" s="846" t="s">
        <v>297</v>
      </c>
      <c r="Y4" s="846" t="s">
        <v>298</v>
      </c>
      <c r="Z4" s="847"/>
      <c r="AA4" s="850"/>
      <c r="AB4" s="847"/>
      <c r="AC4" s="853"/>
      <c r="AD4" s="857"/>
      <c r="AF4" s="302"/>
      <c r="AG4" s="300"/>
    </row>
    <row r="5" spans="1:33" ht="14.25">
      <c r="A5" s="839"/>
      <c r="B5" s="848"/>
      <c r="C5" s="848"/>
      <c r="D5" s="848"/>
      <c r="E5" s="848"/>
      <c r="F5" s="848"/>
      <c r="G5" s="848"/>
      <c r="H5" s="848"/>
      <c r="I5" s="851"/>
      <c r="J5" s="855"/>
      <c r="K5" s="861"/>
      <c r="L5" s="848"/>
      <c r="M5" s="848"/>
      <c r="N5" s="848"/>
      <c r="O5" s="848"/>
      <c r="P5" s="848"/>
      <c r="Q5" s="851"/>
      <c r="R5" s="848"/>
      <c r="S5" s="848"/>
      <c r="T5" s="851"/>
      <c r="U5" s="848"/>
      <c r="V5" s="848"/>
      <c r="W5" s="848"/>
      <c r="X5" s="848"/>
      <c r="Y5" s="848"/>
      <c r="Z5" s="848"/>
      <c r="AA5" s="851"/>
      <c r="AB5" s="848"/>
      <c r="AC5" s="854"/>
      <c r="AD5" s="858"/>
      <c r="AF5" s="302"/>
      <c r="AG5" s="300"/>
    </row>
    <row r="6" spans="1:34" ht="21" customHeight="1">
      <c r="A6" s="303" t="s">
        <v>102</v>
      </c>
      <c r="B6" s="596">
        <v>30599</v>
      </c>
      <c r="C6" s="596">
        <v>0</v>
      </c>
      <c r="D6" s="596">
        <v>0</v>
      </c>
      <c r="E6" s="596">
        <v>0</v>
      </c>
      <c r="F6" s="596">
        <v>0</v>
      </c>
      <c r="G6" s="596">
        <v>0</v>
      </c>
      <c r="H6" s="596">
        <v>24795</v>
      </c>
      <c r="I6" s="252">
        <v>55394</v>
      </c>
      <c r="J6" s="596">
        <v>0</v>
      </c>
      <c r="K6" s="304">
        <v>77.5</v>
      </c>
      <c r="L6" s="596">
        <v>0</v>
      </c>
      <c r="M6" s="304">
        <v>10</v>
      </c>
      <c r="N6" s="304">
        <v>0</v>
      </c>
      <c r="O6" s="304">
        <v>0.003</v>
      </c>
      <c r="P6" s="596">
        <v>0</v>
      </c>
      <c r="Q6" s="252">
        <v>87.503</v>
      </c>
      <c r="R6" s="596">
        <v>0</v>
      </c>
      <c r="S6" s="304">
        <v>137.0575</v>
      </c>
      <c r="T6" s="252">
        <v>137.0575</v>
      </c>
      <c r="U6" s="252">
        <v>30599</v>
      </c>
      <c r="V6" s="252">
        <v>77.5</v>
      </c>
      <c r="W6" s="252">
        <v>0</v>
      </c>
      <c r="X6" s="252">
        <v>10</v>
      </c>
      <c r="Y6" s="252">
        <v>137.0575</v>
      </c>
      <c r="Z6" s="252">
        <v>0.003</v>
      </c>
      <c r="AA6" s="252">
        <v>30823.5605</v>
      </c>
      <c r="AB6" s="252">
        <v>24795</v>
      </c>
      <c r="AC6" s="257">
        <v>55618.5605</v>
      </c>
      <c r="AD6" s="305">
        <v>44.58044181132663</v>
      </c>
      <c r="AE6" s="306"/>
      <c r="AG6" s="300"/>
      <c r="AH6" s="301"/>
    </row>
    <row r="7" spans="1:33" ht="21" customHeight="1">
      <c r="A7" s="303" t="s">
        <v>103</v>
      </c>
      <c r="B7" s="596">
        <v>0</v>
      </c>
      <c r="C7" s="596">
        <v>341</v>
      </c>
      <c r="D7" s="596">
        <v>0</v>
      </c>
      <c r="E7" s="596">
        <v>0</v>
      </c>
      <c r="F7" s="596">
        <v>4540</v>
      </c>
      <c r="G7" s="596">
        <v>0</v>
      </c>
      <c r="H7" s="596">
        <v>4490</v>
      </c>
      <c r="I7" s="252">
        <v>9371</v>
      </c>
      <c r="J7" s="596">
        <v>0</v>
      </c>
      <c r="K7" s="304">
        <v>11.281</v>
      </c>
      <c r="L7" s="596">
        <v>0</v>
      </c>
      <c r="M7" s="304">
        <v>0</v>
      </c>
      <c r="N7" s="304">
        <v>0</v>
      </c>
      <c r="O7" s="304">
        <v>0</v>
      </c>
      <c r="P7" s="596">
        <v>0</v>
      </c>
      <c r="Q7" s="252">
        <v>11.281</v>
      </c>
      <c r="R7" s="596">
        <v>0</v>
      </c>
      <c r="S7" s="304">
        <v>0.9125</v>
      </c>
      <c r="T7" s="252">
        <v>0.9125</v>
      </c>
      <c r="U7" s="252">
        <v>0</v>
      </c>
      <c r="V7" s="252">
        <v>352.281</v>
      </c>
      <c r="W7" s="252">
        <v>0</v>
      </c>
      <c r="X7" s="252">
        <v>0</v>
      </c>
      <c r="Y7" s="252">
        <v>4540.9125</v>
      </c>
      <c r="Z7" s="252">
        <v>0</v>
      </c>
      <c r="AA7" s="252">
        <v>4893.1935</v>
      </c>
      <c r="AB7" s="252">
        <v>4490</v>
      </c>
      <c r="AC7" s="257">
        <v>9383.193500000001</v>
      </c>
      <c r="AD7" s="305">
        <v>47.85151238754694</v>
      </c>
      <c r="AE7" s="306"/>
      <c r="AF7" s="302"/>
      <c r="AG7" s="300"/>
    </row>
    <row r="8" spans="1:33" ht="21" customHeight="1">
      <c r="A8" s="303" t="s">
        <v>300</v>
      </c>
      <c r="B8" s="596">
        <v>0</v>
      </c>
      <c r="C8" s="596">
        <v>0</v>
      </c>
      <c r="D8" s="596">
        <v>0</v>
      </c>
      <c r="E8" s="596">
        <v>0</v>
      </c>
      <c r="F8" s="596">
        <v>7149</v>
      </c>
      <c r="G8" s="596">
        <v>0</v>
      </c>
      <c r="H8" s="596">
        <v>6723</v>
      </c>
      <c r="I8" s="252">
        <v>13872</v>
      </c>
      <c r="J8" s="596">
        <v>0</v>
      </c>
      <c r="K8" s="304">
        <v>19.893</v>
      </c>
      <c r="L8" s="596">
        <v>0</v>
      </c>
      <c r="M8" s="304">
        <v>0</v>
      </c>
      <c r="N8" s="304">
        <v>0</v>
      </c>
      <c r="O8" s="304">
        <v>24.061</v>
      </c>
      <c r="P8" s="596">
        <v>0</v>
      </c>
      <c r="Q8" s="252">
        <v>43.954</v>
      </c>
      <c r="R8" s="304">
        <v>9.937125000000002</v>
      </c>
      <c r="S8" s="304">
        <v>0</v>
      </c>
      <c r="T8" s="252">
        <v>9.937125000000002</v>
      </c>
      <c r="U8" s="252">
        <v>0</v>
      </c>
      <c r="V8" s="252">
        <v>29.830125000000002</v>
      </c>
      <c r="W8" s="252">
        <v>0</v>
      </c>
      <c r="X8" s="252">
        <v>0</v>
      </c>
      <c r="Y8" s="252">
        <v>7149</v>
      </c>
      <c r="Z8" s="252">
        <v>24.061</v>
      </c>
      <c r="AA8" s="252">
        <v>7202.891125</v>
      </c>
      <c r="AB8" s="252">
        <v>6723</v>
      </c>
      <c r="AC8" s="257">
        <v>13925.891125</v>
      </c>
      <c r="AD8" s="305">
        <v>48.276982346434934</v>
      </c>
      <c r="AE8" s="306"/>
      <c r="AF8" s="306"/>
      <c r="AG8" s="306"/>
    </row>
    <row r="9" spans="1:33" ht="21" customHeight="1">
      <c r="A9" s="303" t="s">
        <v>105</v>
      </c>
      <c r="B9" s="596">
        <v>738</v>
      </c>
      <c r="C9" s="596">
        <v>2382</v>
      </c>
      <c r="D9" s="596">
        <v>0</v>
      </c>
      <c r="E9" s="596">
        <v>0</v>
      </c>
      <c r="F9" s="596">
        <v>0</v>
      </c>
      <c r="G9" s="596">
        <v>0</v>
      </c>
      <c r="H9" s="596">
        <v>0</v>
      </c>
      <c r="I9" s="252">
        <v>3120</v>
      </c>
      <c r="J9" s="596">
        <v>0</v>
      </c>
      <c r="K9" s="304">
        <v>574.725</v>
      </c>
      <c r="L9" s="596">
        <v>0</v>
      </c>
      <c r="M9" s="304">
        <v>0</v>
      </c>
      <c r="N9" s="304">
        <v>8.005</v>
      </c>
      <c r="O9" s="304">
        <v>0.001</v>
      </c>
      <c r="P9" s="596">
        <v>0</v>
      </c>
      <c r="Q9" s="252">
        <v>582.731</v>
      </c>
      <c r="R9" s="304"/>
      <c r="S9" s="304"/>
      <c r="T9" s="304"/>
      <c r="U9" s="252">
        <v>738</v>
      </c>
      <c r="V9" s="252">
        <v>2956.725</v>
      </c>
      <c r="W9" s="252">
        <v>0</v>
      </c>
      <c r="X9" s="252">
        <v>0</v>
      </c>
      <c r="Y9" s="252">
        <v>8.005</v>
      </c>
      <c r="Z9" s="252">
        <v>0.001</v>
      </c>
      <c r="AA9" s="252">
        <v>3702.731</v>
      </c>
      <c r="AB9" s="252">
        <v>0</v>
      </c>
      <c r="AC9" s="257">
        <v>3702.731</v>
      </c>
      <c r="AD9" s="307">
        <v>0</v>
      </c>
      <c r="AE9" s="306"/>
      <c r="AF9" s="306"/>
      <c r="AG9" s="306"/>
    </row>
    <row r="10" spans="1:33" ht="21" customHeight="1">
      <c r="A10" s="303" t="s">
        <v>106</v>
      </c>
      <c r="B10" s="596">
        <v>1552</v>
      </c>
      <c r="C10" s="596">
        <v>135</v>
      </c>
      <c r="D10" s="596">
        <v>0</v>
      </c>
      <c r="E10" s="596">
        <v>0</v>
      </c>
      <c r="F10" s="596">
        <v>0</v>
      </c>
      <c r="G10" s="596">
        <v>0</v>
      </c>
      <c r="H10" s="596">
        <v>0</v>
      </c>
      <c r="I10" s="252">
        <v>1687</v>
      </c>
      <c r="J10" s="596">
        <v>0</v>
      </c>
      <c r="K10" s="304">
        <v>0</v>
      </c>
      <c r="L10" s="596">
        <v>0</v>
      </c>
      <c r="M10" s="304">
        <v>0</v>
      </c>
      <c r="N10" s="304">
        <v>0</v>
      </c>
      <c r="O10" s="304">
        <v>0</v>
      </c>
      <c r="P10" s="596">
        <v>0</v>
      </c>
      <c r="Q10" s="252">
        <v>0</v>
      </c>
      <c r="R10" s="304"/>
      <c r="S10" s="304"/>
      <c r="T10" s="304"/>
      <c r="U10" s="252">
        <v>1552</v>
      </c>
      <c r="V10" s="252">
        <v>135</v>
      </c>
      <c r="W10" s="252">
        <v>0</v>
      </c>
      <c r="X10" s="252">
        <v>0</v>
      </c>
      <c r="Y10" s="252">
        <v>0</v>
      </c>
      <c r="Z10" s="252">
        <v>0</v>
      </c>
      <c r="AA10" s="252">
        <v>1687</v>
      </c>
      <c r="AB10" s="252">
        <v>0</v>
      </c>
      <c r="AC10" s="257">
        <v>1687</v>
      </c>
      <c r="AD10" s="307">
        <v>0</v>
      </c>
      <c r="AE10" s="306"/>
      <c r="AF10" s="306"/>
      <c r="AG10" s="306"/>
    </row>
    <row r="11" spans="1:33" ht="21" customHeight="1">
      <c r="A11" s="303" t="s">
        <v>107</v>
      </c>
      <c r="B11" s="596">
        <v>7407</v>
      </c>
      <c r="C11" s="596">
        <v>0</v>
      </c>
      <c r="D11" s="596">
        <v>0</v>
      </c>
      <c r="E11" s="596">
        <v>0</v>
      </c>
      <c r="F11" s="596">
        <v>0</v>
      </c>
      <c r="G11" s="596">
        <v>0</v>
      </c>
      <c r="H11" s="596">
        <v>5102</v>
      </c>
      <c r="I11" s="252">
        <v>12509</v>
      </c>
      <c r="J11" s="596">
        <v>0</v>
      </c>
      <c r="K11" s="304">
        <v>0</v>
      </c>
      <c r="L11" s="596">
        <v>0</v>
      </c>
      <c r="M11" s="304">
        <v>0</v>
      </c>
      <c r="N11" s="304">
        <v>0</v>
      </c>
      <c r="O11" s="304">
        <v>0</v>
      </c>
      <c r="P11" s="596">
        <v>0</v>
      </c>
      <c r="Q11" s="252"/>
      <c r="R11" s="304"/>
      <c r="S11" s="304"/>
      <c r="T11" s="304"/>
      <c r="U11" s="252">
        <v>7407</v>
      </c>
      <c r="V11" s="252">
        <v>0</v>
      </c>
      <c r="W11" s="252">
        <v>0</v>
      </c>
      <c r="X11" s="252">
        <v>0</v>
      </c>
      <c r="Y11" s="252">
        <v>0</v>
      </c>
      <c r="Z11" s="252">
        <v>0</v>
      </c>
      <c r="AA11" s="252">
        <v>7407</v>
      </c>
      <c r="AB11" s="252">
        <v>5102</v>
      </c>
      <c r="AC11" s="257">
        <v>12509</v>
      </c>
      <c r="AD11" s="305">
        <v>40.78663362379087</v>
      </c>
      <c r="AE11" s="306"/>
      <c r="AF11" s="306"/>
      <c r="AG11" s="306"/>
    </row>
    <row r="12" spans="1:33" ht="21" customHeight="1">
      <c r="A12" s="303" t="s">
        <v>108</v>
      </c>
      <c r="B12" s="596">
        <v>0</v>
      </c>
      <c r="C12" s="596">
        <v>0</v>
      </c>
      <c r="D12" s="596">
        <v>0</v>
      </c>
      <c r="E12" s="596">
        <v>0</v>
      </c>
      <c r="F12" s="596">
        <v>945</v>
      </c>
      <c r="G12" s="596">
        <v>0</v>
      </c>
      <c r="H12" s="596">
        <v>1548</v>
      </c>
      <c r="I12" s="252">
        <v>2493</v>
      </c>
      <c r="J12" s="596">
        <v>0</v>
      </c>
      <c r="K12" s="304">
        <v>0</v>
      </c>
      <c r="L12" s="596">
        <v>0</v>
      </c>
      <c r="M12" s="304">
        <v>0</v>
      </c>
      <c r="N12" s="304">
        <v>0</v>
      </c>
      <c r="O12" s="304">
        <v>0</v>
      </c>
      <c r="P12" s="596">
        <v>0</v>
      </c>
      <c r="Q12" s="252"/>
      <c r="R12" s="304"/>
      <c r="S12" s="304"/>
      <c r="T12" s="304"/>
      <c r="U12" s="252">
        <v>0</v>
      </c>
      <c r="V12" s="252">
        <v>0</v>
      </c>
      <c r="W12" s="252">
        <v>0</v>
      </c>
      <c r="X12" s="252">
        <v>0</v>
      </c>
      <c r="Y12" s="252">
        <v>945</v>
      </c>
      <c r="Z12" s="252">
        <v>0</v>
      </c>
      <c r="AA12" s="252">
        <v>945</v>
      </c>
      <c r="AB12" s="252">
        <v>1548</v>
      </c>
      <c r="AC12" s="257">
        <v>2493</v>
      </c>
      <c r="AD12" s="305">
        <v>62.093862815884485</v>
      </c>
      <c r="AE12" s="306"/>
      <c r="AF12" s="306"/>
      <c r="AG12" s="306"/>
    </row>
    <row r="13" spans="1:33" ht="21" customHeight="1">
      <c r="A13" s="303" t="s">
        <v>301</v>
      </c>
      <c r="B13" s="596">
        <v>0</v>
      </c>
      <c r="C13" s="596">
        <v>0</v>
      </c>
      <c r="D13" s="596">
        <v>0</v>
      </c>
      <c r="E13" s="596">
        <v>0</v>
      </c>
      <c r="F13" s="596">
        <v>2780</v>
      </c>
      <c r="G13" s="596">
        <v>0</v>
      </c>
      <c r="H13" s="596">
        <v>1143</v>
      </c>
      <c r="I13" s="252">
        <v>3923</v>
      </c>
      <c r="J13" s="596">
        <v>0</v>
      </c>
      <c r="K13" s="304">
        <v>0</v>
      </c>
      <c r="L13" s="596">
        <v>0</v>
      </c>
      <c r="M13" s="304">
        <v>0</v>
      </c>
      <c r="N13" s="304">
        <v>0</v>
      </c>
      <c r="O13" s="304">
        <v>0</v>
      </c>
      <c r="P13" s="596">
        <v>0</v>
      </c>
      <c r="Q13" s="252"/>
      <c r="R13" s="304"/>
      <c r="S13" s="304"/>
      <c r="T13" s="304"/>
      <c r="U13" s="252">
        <v>0</v>
      </c>
      <c r="V13" s="252">
        <v>0</v>
      </c>
      <c r="W13" s="252">
        <v>0</v>
      </c>
      <c r="X13" s="252">
        <v>0</v>
      </c>
      <c r="Y13" s="252">
        <v>2780</v>
      </c>
      <c r="Z13" s="252">
        <v>0</v>
      </c>
      <c r="AA13" s="252">
        <v>2780</v>
      </c>
      <c r="AB13" s="252">
        <v>1143</v>
      </c>
      <c r="AC13" s="257">
        <v>3923</v>
      </c>
      <c r="AD13" s="305">
        <v>29.135865409125667</v>
      </c>
      <c r="AE13" s="306"/>
      <c r="AF13" s="306"/>
      <c r="AG13" s="306"/>
    </row>
    <row r="14" spans="1:33" ht="21" customHeight="1">
      <c r="A14" s="303" t="s">
        <v>302</v>
      </c>
      <c r="B14" s="597">
        <v>0</v>
      </c>
      <c r="C14" s="597">
        <v>0</v>
      </c>
      <c r="D14" s="597">
        <v>0</v>
      </c>
      <c r="E14" s="597">
        <v>0</v>
      </c>
      <c r="F14" s="597">
        <v>8707</v>
      </c>
      <c r="G14" s="597">
        <v>0</v>
      </c>
      <c r="H14" s="597">
        <v>1144</v>
      </c>
      <c r="I14" s="252">
        <v>9851</v>
      </c>
      <c r="J14" s="596">
        <v>0</v>
      </c>
      <c r="K14" s="304">
        <v>531.411</v>
      </c>
      <c r="L14" s="596">
        <v>278.616</v>
      </c>
      <c r="M14" s="304">
        <v>77.068</v>
      </c>
      <c r="N14" s="304">
        <v>1775.641</v>
      </c>
      <c r="O14" s="304">
        <v>258.863</v>
      </c>
      <c r="P14" s="596">
        <v>152.948</v>
      </c>
      <c r="Q14" s="252">
        <v>3074.5469999999996</v>
      </c>
      <c r="R14" s="597">
        <v>0</v>
      </c>
      <c r="S14" s="308">
        <v>32.12</v>
      </c>
      <c r="T14" s="252">
        <v>32.12</v>
      </c>
      <c r="U14" s="252">
        <v>0</v>
      </c>
      <c r="V14" s="252">
        <v>531.411</v>
      </c>
      <c r="W14" s="252">
        <v>278.616</v>
      </c>
      <c r="X14" s="252">
        <v>77.068</v>
      </c>
      <c r="Y14" s="252">
        <v>10514.761</v>
      </c>
      <c r="Z14" s="252">
        <v>258.863</v>
      </c>
      <c r="AA14" s="252">
        <v>11660.719</v>
      </c>
      <c r="AB14" s="252">
        <v>1296.948</v>
      </c>
      <c r="AC14" s="257">
        <v>12957.667</v>
      </c>
      <c r="AD14" s="305">
        <v>10.00911661026634</v>
      </c>
      <c r="AE14" s="306"/>
      <c r="AF14" s="306"/>
      <c r="AG14" s="306"/>
    </row>
    <row r="15" spans="1:33" ht="21" customHeight="1">
      <c r="A15" s="303" t="s">
        <v>303</v>
      </c>
      <c r="B15" s="596">
        <v>0</v>
      </c>
      <c r="C15" s="596">
        <v>0</v>
      </c>
      <c r="D15" s="596">
        <v>0</v>
      </c>
      <c r="E15" s="596">
        <v>0</v>
      </c>
      <c r="F15" s="596">
        <v>5285</v>
      </c>
      <c r="G15" s="596">
        <v>11</v>
      </c>
      <c r="H15" s="596">
        <v>1752</v>
      </c>
      <c r="I15" s="252">
        <v>7048</v>
      </c>
      <c r="J15" s="596">
        <v>0</v>
      </c>
      <c r="K15" s="304">
        <v>0</v>
      </c>
      <c r="L15" s="596">
        <v>0</v>
      </c>
      <c r="M15" s="304">
        <v>0</v>
      </c>
      <c r="N15" s="304">
        <v>0</v>
      </c>
      <c r="O15" s="304">
        <v>0</v>
      </c>
      <c r="P15" s="596">
        <v>0</v>
      </c>
      <c r="Q15" s="252">
        <v>0</v>
      </c>
      <c r="R15" s="304"/>
      <c r="S15" s="304"/>
      <c r="T15" s="304"/>
      <c r="U15" s="252">
        <v>0</v>
      </c>
      <c r="V15" s="252">
        <v>0</v>
      </c>
      <c r="W15" s="252">
        <v>0</v>
      </c>
      <c r="X15" s="252">
        <v>0</v>
      </c>
      <c r="Y15" s="252">
        <v>5285</v>
      </c>
      <c r="Z15" s="252">
        <v>11</v>
      </c>
      <c r="AA15" s="252">
        <v>5296</v>
      </c>
      <c r="AB15" s="252">
        <v>1752</v>
      </c>
      <c r="AC15" s="257">
        <v>7048</v>
      </c>
      <c r="AD15" s="307">
        <v>24.858115777525537</v>
      </c>
      <c r="AE15" s="306"/>
      <c r="AF15" s="306"/>
      <c r="AG15" s="306"/>
    </row>
    <row r="16" spans="1:33" ht="21" customHeight="1">
      <c r="A16" s="303" t="s">
        <v>304</v>
      </c>
      <c r="B16" s="596">
        <v>0</v>
      </c>
      <c r="C16" s="596">
        <v>0</v>
      </c>
      <c r="D16" s="596">
        <v>0</v>
      </c>
      <c r="E16" s="596">
        <v>0</v>
      </c>
      <c r="F16" s="596">
        <v>5460</v>
      </c>
      <c r="G16" s="596">
        <v>0</v>
      </c>
      <c r="H16" s="596">
        <v>1138</v>
      </c>
      <c r="I16" s="252">
        <v>6598</v>
      </c>
      <c r="J16" s="596">
        <v>0</v>
      </c>
      <c r="K16" s="304">
        <v>0</v>
      </c>
      <c r="L16" s="596">
        <v>0</v>
      </c>
      <c r="M16" s="304">
        <v>0</v>
      </c>
      <c r="N16" s="304">
        <v>0</v>
      </c>
      <c r="O16" s="304">
        <v>0</v>
      </c>
      <c r="P16" s="596">
        <v>0</v>
      </c>
      <c r="Q16" s="252"/>
      <c r="R16" s="596">
        <v>0</v>
      </c>
      <c r="S16" s="304">
        <v>44.07375</v>
      </c>
      <c r="T16" s="252">
        <v>44.07375</v>
      </c>
      <c r="U16" s="252">
        <v>0</v>
      </c>
      <c r="V16" s="252">
        <v>0</v>
      </c>
      <c r="W16" s="252">
        <v>0</v>
      </c>
      <c r="X16" s="252">
        <v>0</v>
      </c>
      <c r="Y16" s="252">
        <v>5504.07375</v>
      </c>
      <c r="Z16" s="252">
        <v>0</v>
      </c>
      <c r="AA16" s="252">
        <v>5504.07375</v>
      </c>
      <c r="AB16" s="252">
        <v>1138</v>
      </c>
      <c r="AC16" s="257">
        <v>6642.07375</v>
      </c>
      <c r="AD16" s="305">
        <v>17.133203316208288</v>
      </c>
      <c r="AE16" s="306"/>
      <c r="AF16" s="306"/>
      <c r="AG16" s="306"/>
    </row>
    <row r="17" spans="1:33" ht="21" customHeight="1">
      <c r="A17" s="303" t="s">
        <v>113</v>
      </c>
      <c r="B17" s="596"/>
      <c r="C17" s="596"/>
      <c r="D17" s="596"/>
      <c r="E17" s="596"/>
      <c r="F17" s="596"/>
      <c r="G17" s="596"/>
      <c r="H17" s="596"/>
      <c r="I17" s="252"/>
      <c r="J17" s="596">
        <v>0</v>
      </c>
      <c r="K17" s="304">
        <v>0</v>
      </c>
      <c r="L17" s="596">
        <v>0</v>
      </c>
      <c r="M17" s="304">
        <v>0</v>
      </c>
      <c r="N17" s="304">
        <v>594.534</v>
      </c>
      <c r="O17" s="304">
        <v>0</v>
      </c>
      <c r="P17" s="596">
        <v>0</v>
      </c>
      <c r="Q17" s="252">
        <v>594.534</v>
      </c>
      <c r="R17" s="596">
        <v>0</v>
      </c>
      <c r="S17" s="304">
        <v>7.02625</v>
      </c>
      <c r="T17" s="252">
        <v>7.02625</v>
      </c>
      <c r="U17" s="252">
        <v>0</v>
      </c>
      <c r="V17" s="252">
        <v>0</v>
      </c>
      <c r="W17" s="252">
        <v>0</v>
      </c>
      <c r="X17" s="252">
        <v>0</v>
      </c>
      <c r="Y17" s="252">
        <v>601.56025</v>
      </c>
      <c r="Z17" s="252">
        <v>0</v>
      </c>
      <c r="AA17" s="252">
        <v>601.56025</v>
      </c>
      <c r="AB17" s="252">
        <v>0</v>
      </c>
      <c r="AC17" s="257">
        <v>601.56025</v>
      </c>
      <c r="AD17" s="307">
        <v>0</v>
      </c>
      <c r="AE17" s="306"/>
      <c r="AF17" s="306"/>
      <c r="AG17" s="306"/>
    </row>
    <row r="18" spans="1:33" ht="21" customHeight="1">
      <c r="A18" s="303" t="s">
        <v>115</v>
      </c>
      <c r="B18" s="596">
        <v>0</v>
      </c>
      <c r="C18" s="596">
        <v>0</v>
      </c>
      <c r="D18" s="596">
        <v>0</v>
      </c>
      <c r="E18" s="596">
        <v>0</v>
      </c>
      <c r="F18" s="596">
        <v>1948</v>
      </c>
      <c r="G18" s="596">
        <v>0</v>
      </c>
      <c r="H18" s="596">
        <v>2085</v>
      </c>
      <c r="I18" s="252">
        <v>4033</v>
      </c>
      <c r="J18" s="596">
        <v>0</v>
      </c>
      <c r="K18" s="304">
        <v>9.513</v>
      </c>
      <c r="L18" s="596">
        <v>0</v>
      </c>
      <c r="M18" s="304">
        <v>0</v>
      </c>
      <c r="N18" s="304">
        <v>0</v>
      </c>
      <c r="O18" s="304">
        <v>9.726</v>
      </c>
      <c r="P18" s="596">
        <v>0</v>
      </c>
      <c r="Q18" s="252">
        <v>19.239</v>
      </c>
      <c r="R18" s="304"/>
      <c r="S18" s="304"/>
      <c r="T18" s="304"/>
      <c r="U18" s="252">
        <v>0</v>
      </c>
      <c r="V18" s="252">
        <v>9.513</v>
      </c>
      <c r="W18" s="252">
        <v>0</v>
      </c>
      <c r="X18" s="252">
        <v>0</v>
      </c>
      <c r="Y18" s="252">
        <v>1948</v>
      </c>
      <c r="Z18" s="252">
        <v>9.726</v>
      </c>
      <c r="AA18" s="252">
        <v>1967.239</v>
      </c>
      <c r="AB18" s="252">
        <v>2085</v>
      </c>
      <c r="AC18" s="257">
        <v>4052.239</v>
      </c>
      <c r="AD18" s="305">
        <v>51.453036210351854</v>
      </c>
      <c r="AE18" s="306"/>
      <c r="AF18" s="306"/>
      <c r="AG18" s="306"/>
    </row>
    <row r="19" spans="1:33" ht="21" customHeight="1">
      <c r="A19" s="303" t="s">
        <v>116</v>
      </c>
      <c r="B19" s="596">
        <v>0</v>
      </c>
      <c r="C19" s="596">
        <v>0</v>
      </c>
      <c r="D19" s="596">
        <v>0</v>
      </c>
      <c r="E19" s="596">
        <v>0</v>
      </c>
      <c r="F19" s="596">
        <v>0</v>
      </c>
      <c r="G19" s="596">
        <v>0</v>
      </c>
      <c r="H19" s="596">
        <v>2994</v>
      </c>
      <c r="I19" s="252">
        <v>2994</v>
      </c>
      <c r="J19" s="596">
        <v>0</v>
      </c>
      <c r="K19" s="304">
        <v>0</v>
      </c>
      <c r="L19" s="596">
        <v>0</v>
      </c>
      <c r="M19" s="304">
        <v>0</v>
      </c>
      <c r="N19" s="304">
        <v>0</v>
      </c>
      <c r="O19" s="304">
        <v>0</v>
      </c>
      <c r="P19" s="596">
        <v>0</v>
      </c>
      <c r="Q19" s="252"/>
      <c r="R19" s="304"/>
      <c r="S19" s="304"/>
      <c r="T19" s="304"/>
      <c r="U19" s="252">
        <v>0</v>
      </c>
      <c r="V19" s="252">
        <v>0</v>
      </c>
      <c r="W19" s="252">
        <v>0</v>
      </c>
      <c r="X19" s="252">
        <v>0</v>
      </c>
      <c r="Y19" s="252">
        <v>0</v>
      </c>
      <c r="Z19" s="252">
        <v>0</v>
      </c>
      <c r="AA19" s="252">
        <v>0</v>
      </c>
      <c r="AB19" s="252">
        <v>2994</v>
      </c>
      <c r="AC19" s="257">
        <v>2994</v>
      </c>
      <c r="AD19" s="305">
        <v>100</v>
      </c>
      <c r="AE19" s="306"/>
      <c r="AF19" s="306"/>
      <c r="AG19" s="306"/>
    </row>
    <row r="20" spans="1:33" ht="21" customHeight="1">
      <c r="A20" s="309" t="s">
        <v>273</v>
      </c>
      <c r="B20" s="596">
        <v>0</v>
      </c>
      <c r="C20" s="596">
        <v>692</v>
      </c>
      <c r="D20" s="596">
        <v>0</v>
      </c>
      <c r="E20" s="596">
        <v>0</v>
      </c>
      <c r="F20" s="596">
        <v>2194</v>
      </c>
      <c r="G20" s="596">
        <v>0</v>
      </c>
      <c r="H20" s="596">
        <v>0</v>
      </c>
      <c r="I20" s="252">
        <v>2886</v>
      </c>
      <c r="J20" s="596">
        <v>0</v>
      </c>
      <c r="K20" s="304">
        <v>0</v>
      </c>
      <c r="L20" s="596">
        <v>0</v>
      </c>
      <c r="M20" s="304">
        <v>0</v>
      </c>
      <c r="N20" s="304">
        <v>0</v>
      </c>
      <c r="O20" s="304">
        <v>0</v>
      </c>
      <c r="P20" s="596">
        <v>0</v>
      </c>
      <c r="Q20" s="252">
        <v>0</v>
      </c>
      <c r="R20" s="304"/>
      <c r="S20" s="304"/>
      <c r="T20" s="304"/>
      <c r="U20" s="252">
        <v>0</v>
      </c>
      <c r="V20" s="252">
        <v>692</v>
      </c>
      <c r="W20" s="252">
        <v>0</v>
      </c>
      <c r="X20" s="252">
        <v>0</v>
      </c>
      <c r="Y20" s="252">
        <v>2194</v>
      </c>
      <c r="Z20" s="252">
        <v>0</v>
      </c>
      <c r="AA20" s="252">
        <v>2886</v>
      </c>
      <c r="AB20" s="252">
        <v>0</v>
      </c>
      <c r="AC20" s="257">
        <v>2886</v>
      </c>
      <c r="AD20" s="307">
        <v>0</v>
      </c>
      <c r="AE20" s="306"/>
      <c r="AF20" s="306"/>
      <c r="AG20" s="306"/>
    </row>
    <row r="21" spans="1:33" ht="21" customHeight="1">
      <c r="A21" s="303" t="s">
        <v>305</v>
      </c>
      <c r="B21" s="596">
        <v>0</v>
      </c>
      <c r="C21" s="596">
        <v>0</v>
      </c>
      <c r="D21" s="596">
        <v>0</v>
      </c>
      <c r="E21" s="596">
        <v>0</v>
      </c>
      <c r="F21" s="596">
        <v>797</v>
      </c>
      <c r="G21" s="596">
        <v>0</v>
      </c>
      <c r="H21" s="596">
        <v>548</v>
      </c>
      <c r="I21" s="252">
        <v>1345</v>
      </c>
      <c r="J21" s="596">
        <v>0</v>
      </c>
      <c r="K21" s="304">
        <v>0</v>
      </c>
      <c r="L21" s="596">
        <v>0</v>
      </c>
      <c r="M21" s="304">
        <v>9.371</v>
      </c>
      <c r="N21" s="304">
        <v>0</v>
      </c>
      <c r="O21" s="304">
        <v>0</v>
      </c>
      <c r="P21" s="596">
        <v>0</v>
      </c>
      <c r="Q21" s="252">
        <v>9.371</v>
      </c>
      <c r="R21" s="304"/>
      <c r="S21" s="304"/>
      <c r="T21" s="304"/>
      <c r="U21" s="252">
        <v>0</v>
      </c>
      <c r="V21" s="252">
        <v>0</v>
      </c>
      <c r="W21" s="252">
        <v>0</v>
      </c>
      <c r="X21" s="252">
        <v>9.371</v>
      </c>
      <c r="Y21" s="252">
        <v>797</v>
      </c>
      <c r="Z21" s="252">
        <v>0</v>
      </c>
      <c r="AA21" s="252">
        <v>806.371</v>
      </c>
      <c r="AB21" s="252">
        <v>548</v>
      </c>
      <c r="AC21" s="257">
        <v>1354.371</v>
      </c>
      <c r="AD21" s="305">
        <v>40.461586965462196</v>
      </c>
      <c r="AE21" s="306"/>
      <c r="AF21" s="306"/>
      <c r="AG21" s="306"/>
    </row>
    <row r="22" spans="1:33" ht="21" customHeight="1">
      <c r="A22" s="303" t="s">
        <v>306</v>
      </c>
      <c r="B22" s="596">
        <v>0</v>
      </c>
      <c r="C22" s="596">
        <v>0</v>
      </c>
      <c r="D22" s="596">
        <v>0</v>
      </c>
      <c r="E22" s="596">
        <v>0</v>
      </c>
      <c r="F22" s="596">
        <v>1889</v>
      </c>
      <c r="G22" s="596">
        <v>0</v>
      </c>
      <c r="H22" s="596">
        <v>280</v>
      </c>
      <c r="I22" s="252">
        <v>2169</v>
      </c>
      <c r="J22" s="596">
        <v>0</v>
      </c>
      <c r="K22" s="304">
        <v>0</v>
      </c>
      <c r="L22" s="596">
        <v>0</v>
      </c>
      <c r="M22" s="304">
        <v>0</v>
      </c>
      <c r="N22" s="304">
        <v>0</v>
      </c>
      <c r="O22" s="304">
        <v>0</v>
      </c>
      <c r="P22" s="596">
        <v>0</v>
      </c>
      <c r="Q22" s="252"/>
      <c r="R22" s="304"/>
      <c r="S22" s="304"/>
      <c r="T22" s="304"/>
      <c r="U22" s="252">
        <v>0</v>
      </c>
      <c r="V22" s="252">
        <v>0</v>
      </c>
      <c r="W22" s="252">
        <v>0</v>
      </c>
      <c r="X22" s="252">
        <v>0</v>
      </c>
      <c r="Y22" s="252">
        <v>1889</v>
      </c>
      <c r="Z22" s="252">
        <v>0</v>
      </c>
      <c r="AA22" s="252">
        <v>1889</v>
      </c>
      <c r="AB22" s="252">
        <v>280</v>
      </c>
      <c r="AC22" s="257">
        <v>2169</v>
      </c>
      <c r="AD22" s="305">
        <v>12.909174734900878</v>
      </c>
      <c r="AE22" s="306"/>
      <c r="AF22" s="306"/>
      <c r="AG22" s="306"/>
    </row>
    <row r="23" spans="1:33" ht="21" customHeight="1">
      <c r="A23" s="303" t="s">
        <v>120</v>
      </c>
      <c r="B23" s="596">
        <v>0</v>
      </c>
      <c r="C23" s="596">
        <v>898</v>
      </c>
      <c r="D23" s="596">
        <v>0</v>
      </c>
      <c r="E23" s="596">
        <v>0</v>
      </c>
      <c r="F23" s="596">
        <v>24</v>
      </c>
      <c r="G23" s="596">
        <v>0</v>
      </c>
      <c r="H23" s="596">
        <v>0</v>
      </c>
      <c r="I23" s="252">
        <v>922</v>
      </c>
      <c r="J23" s="596">
        <v>0</v>
      </c>
      <c r="K23" s="304">
        <v>14.338</v>
      </c>
      <c r="L23" s="596">
        <v>0</v>
      </c>
      <c r="M23" s="304">
        <v>0</v>
      </c>
      <c r="N23" s="304">
        <v>10.732</v>
      </c>
      <c r="O23" s="304">
        <v>0.001</v>
      </c>
      <c r="P23" s="596">
        <v>0</v>
      </c>
      <c r="Q23" s="252">
        <v>25.071</v>
      </c>
      <c r="R23" s="304"/>
      <c r="S23" s="304"/>
      <c r="T23" s="304"/>
      <c r="U23" s="252">
        <v>0</v>
      </c>
      <c r="V23" s="252">
        <v>912.338</v>
      </c>
      <c r="W23" s="252">
        <v>0</v>
      </c>
      <c r="X23" s="252">
        <v>0</v>
      </c>
      <c r="Y23" s="252">
        <v>34.732</v>
      </c>
      <c r="Z23" s="252">
        <v>0.001</v>
      </c>
      <c r="AA23" s="252">
        <v>947.0709999999999</v>
      </c>
      <c r="AB23" s="252">
        <v>0</v>
      </c>
      <c r="AC23" s="257">
        <v>947.0709999999999</v>
      </c>
      <c r="AD23" s="307">
        <v>0</v>
      </c>
      <c r="AE23" s="306"/>
      <c r="AF23" s="306"/>
      <c r="AG23" s="306"/>
    </row>
    <row r="24" spans="1:33" ht="21" customHeight="1" thickBot="1">
      <c r="A24" s="310" t="s">
        <v>307</v>
      </c>
      <c r="B24" s="598">
        <v>361</v>
      </c>
      <c r="C24" s="598">
        <v>2871</v>
      </c>
      <c r="D24" s="598">
        <v>0</v>
      </c>
      <c r="E24" s="598">
        <v>0</v>
      </c>
      <c r="F24" s="598">
        <v>0</v>
      </c>
      <c r="G24" s="598">
        <v>0</v>
      </c>
      <c r="H24" s="598">
        <v>0</v>
      </c>
      <c r="I24" s="240">
        <v>3232</v>
      </c>
      <c r="J24" s="598">
        <v>0</v>
      </c>
      <c r="K24" s="254">
        <v>0</v>
      </c>
      <c r="L24" s="598">
        <v>0</v>
      </c>
      <c r="M24" s="254">
        <v>0</v>
      </c>
      <c r="N24" s="254">
        <v>0</v>
      </c>
      <c r="O24" s="254">
        <v>0</v>
      </c>
      <c r="P24" s="598">
        <v>0</v>
      </c>
      <c r="Q24" s="240">
        <v>0</v>
      </c>
      <c r="R24" s="254"/>
      <c r="S24" s="254"/>
      <c r="T24" s="254"/>
      <c r="U24" s="240">
        <v>361</v>
      </c>
      <c r="V24" s="240">
        <v>2871</v>
      </c>
      <c r="W24" s="240">
        <v>0</v>
      </c>
      <c r="X24" s="240">
        <v>0</v>
      </c>
      <c r="Y24" s="240">
        <v>0</v>
      </c>
      <c r="Z24" s="240">
        <v>0</v>
      </c>
      <c r="AA24" s="240">
        <v>3232</v>
      </c>
      <c r="AB24" s="240">
        <v>0</v>
      </c>
      <c r="AC24" s="233">
        <v>3232</v>
      </c>
      <c r="AD24" s="311">
        <v>0</v>
      </c>
      <c r="AE24" s="306"/>
      <c r="AF24" s="306"/>
      <c r="AG24" s="306"/>
    </row>
    <row r="25" spans="1:33" ht="21" customHeight="1">
      <c r="A25" s="312" t="s">
        <v>200</v>
      </c>
      <c r="B25" s="273">
        <v>40657</v>
      </c>
      <c r="C25" s="273">
        <v>7319</v>
      </c>
      <c r="D25" s="273">
        <v>0</v>
      </c>
      <c r="E25" s="273">
        <v>0</v>
      </c>
      <c r="F25" s="273">
        <v>41718</v>
      </c>
      <c r="G25" s="273">
        <v>11</v>
      </c>
      <c r="H25" s="273">
        <v>53742</v>
      </c>
      <c r="I25" s="273">
        <v>143447</v>
      </c>
      <c r="J25" s="273">
        <v>0</v>
      </c>
      <c r="K25" s="273">
        <v>1238.6609999999998</v>
      </c>
      <c r="L25" s="273">
        <v>278.616</v>
      </c>
      <c r="M25" s="273">
        <v>96.439</v>
      </c>
      <c r="N25" s="273">
        <v>2388.9120000000003</v>
      </c>
      <c r="O25" s="273">
        <v>292.655</v>
      </c>
      <c r="P25" s="273">
        <v>152.948</v>
      </c>
      <c r="Q25" s="273">
        <v>4448.231000000001</v>
      </c>
      <c r="R25" s="273">
        <v>9.937125000000002</v>
      </c>
      <c r="S25" s="273">
        <v>221.19</v>
      </c>
      <c r="T25" s="273">
        <v>231.127125</v>
      </c>
      <c r="U25" s="273">
        <v>40657</v>
      </c>
      <c r="V25" s="273">
        <v>8567.598125</v>
      </c>
      <c r="W25" s="273">
        <v>278.616</v>
      </c>
      <c r="X25" s="273">
        <v>96.439</v>
      </c>
      <c r="Y25" s="273">
        <v>44328.102</v>
      </c>
      <c r="Z25" s="273">
        <v>303.655</v>
      </c>
      <c r="AA25" s="273">
        <v>94231.410125</v>
      </c>
      <c r="AB25" s="273">
        <v>53894.948</v>
      </c>
      <c r="AC25" s="274">
        <v>148126.358125</v>
      </c>
      <c r="AD25" s="314">
        <v>36.384441420290266</v>
      </c>
      <c r="AE25" s="306"/>
      <c r="AF25" s="306"/>
      <c r="AG25" s="306"/>
    </row>
    <row r="26" spans="11:33" ht="14.25">
      <c r="K26" s="306"/>
      <c r="L26" s="306"/>
      <c r="M26" s="306"/>
      <c r="N26" s="306"/>
      <c r="O26" s="306"/>
      <c r="P26" s="306"/>
      <c r="Y26" s="306"/>
      <c r="Z26" s="315"/>
      <c r="AE26" s="306"/>
      <c r="AF26" s="306"/>
      <c r="AG26" s="306"/>
    </row>
    <row r="27" spans="12:33" ht="14.25">
      <c r="L27" s="306"/>
      <c r="M27" s="306"/>
      <c r="N27" s="306"/>
      <c r="O27" s="306"/>
      <c r="P27" s="306"/>
      <c r="Y27" s="306"/>
      <c r="Z27" s="315"/>
      <c r="AE27" s="306"/>
      <c r="AF27" s="306"/>
      <c r="AG27" s="306"/>
    </row>
    <row r="28" spans="12:33" ht="14.25">
      <c r="L28" s="306"/>
      <c r="M28" s="306"/>
      <c r="N28" s="306"/>
      <c r="O28" s="306"/>
      <c r="P28" s="306"/>
      <c r="Y28" s="306"/>
      <c r="Z28" s="315"/>
      <c r="AE28" s="306"/>
      <c r="AF28" s="306"/>
      <c r="AG28" s="306"/>
    </row>
    <row r="29" spans="12:33" ht="14.25">
      <c r="L29" s="306"/>
      <c r="M29" s="306"/>
      <c r="N29" s="306"/>
      <c r="O29" s="306"/>
      <c r="P29" s="306"/>
      <c r="Y29" s="306"/>
      <c r="Z29" s="315"/>
      <c r="AE29" s="306"/>
      <c r="AF29" s="306"/>
      <c r="AG29" s="306"/>
    </row>
    <row r="30" spans="12:33" ht="14.25">
      <c r="L30" s="306"/>
      <c r="M30" s="306"/>
      <c r="N30" s="306"/>
      <c r="O30" s="306"/>
      <c r="P30" s="306"/>
      <c r="Y30" s="306"/>
      <c r="AE30" s="306"/>
      <c r="AF30" s="306"/>
      <c r="AG30" s="306"/>
    </row>
  </sheetData>
  <sheetProtection/>
  <mergeCells count="40">
    <mergeCell ref="Y4:Y5"/>
    <mergeCell ref="AD3:AD5"/>
    <mergeCell ref="B4:B5"/>
    <mergeCell ref="C4:C5"/>
    <mergeCell ref="D4:D5"/>
    <mergeCell ref="E4:E5"/>
    <mergeCell ref="F4:F5"/>
    <mergeCell ref="J4:J5"/>
    <mergeCell ref="K4:K5"/>
    <mergeCell ref="L4:L5"/>
    <mergeCell ref="M4:M5"/>
    <mergeCell ref="U3:V3"/>
    <mergeCell ref="W3:Y3"/>
    <mergeCell ref="Z3:Z5"/>
    <mergeCell ref="AA3:AA5"/>
    <mergeCell ref="AB3:AB5"/>
    <mergeCell ref="T3:T5"/>
    <mergeCell ref="N4:N5"/>
    <mergeCell ref="R4:R5"/>
    <mergeCell ref="S4:S5"/>
    <mergeCell ref="AC3:AC5"/>
    <mergeCell ref="U4:U5"/>
    <mergeCell ref="V4:V5"/>
    <mergeCell ref="W4:W5"/>
    <mergeCell ref="X4:X5"/>
    <mergeCell ref="J3:K3"/>
    <mergeCell ref="L3:N3"/>
    <mergeCell ref="O3:O5"/>
    <mergeCell ref="P3:P5"/>
    <mergeCell ref="Q3:Q5"/>
    <mergeCell ref="A2:A5"/>
    <mergeCell ref="B2:I2"/>
    <mergeCell ref="J2:Q2"/>
    <mergeCell ref="R2:T2"/>
    <mergeCell ref="U2:AD2"/>
    <mergeCell ref="B3:C3"/>
    <mergeCell ref="D3:F3"/>
    <mergeCell ref="G3:G5"/>
    <mergeCell ref="H3:H5"/>
    <mergeCell ref="I3:I5"/>
  </mergeCells>
  <printOptions/>
  <pageMargins left="0.5905511811023623" right="0.5905511811023623" top="0.7874015748031497" bottom="0.3937007874015748" header="0" footer="0.1968503937007874"/>
  <pageSetup fitToHeight="1" fitToWidth="1" horizontalDpi="600" verticalDpi="600" orientation="landscape" paperSize="9" scale="96"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I30"/>
  <sheetViews>
    <sheetView view="pageBreakPreview" zoomScale="106" zoomScaleSheetLayoutView="106" zoomScalePageLayoutView="0" workbookViewId="0" topLeftCell="A1">
      <selection activeCell="A1" sqref="A1:AE25"/>
    </sheetView>
  </sheetViews>
  <sheetFormatPr defaultColWidth="9.00390625" defaultRowHeight="13.5"/>
  <cols>
    <col min="1" max="1" width="10.25390625" style="209" customWidth="1"/>
    <col min="2" max="2" width="0.6171875" style="209" hidden="1" customWidth="1"/>
    <col min="3" max="3" width="6.625" style="209" customWidth="1"/>
    <col min="4" max="4" width="6.375" style="209" bestFit="1" customWidth="1"/>
    <col min="5" max="6" width="5.125" style="209" customWidth="1"/>
    <col min="7" max="7" width="7.25390625" style="209" bestFit="1" customWidth="1"/>
    <col min="8" max="8" width="4.625" style="209" customWidth="1"/>
    <col min="9" max="9" width="7.25390625" style="209" bestFit="1" customWidth="1"/>
    <col min="10" max="10" width="6.75390625" style="209" hidden="1" customWidth="1"/>
    <col min="11" max="11" width="4.50390625" style="209" customWidth="1"/>
    <col min="12" max="12" width="6.00390625" style="209" bestFit="1" customWidth="1"/>
    <col min="13" max="14" width="5.125" style="209" customWidth="1"/>
    <col min="15" max="15" width="6.375" style="209" bestFit="1" customWidth="1"/>
    <col min="16" max="16" width="5.875" style="209" bestFit="1" customWidth="1"/>
    <col min="17" max="17" width="3.875" style="209" customWidth="1"/>
    <col min="18" max="18" width="6.00390625" style="209" hidden="1" customWidth="1"/>
    <col min="19" max="19" width="3.75390625" style="209" customWidth="1"/>
    <col min="20" max="20" width="4.75390625" style="209" customWidth="1"/>
    <col min="21" max="21" width="5.25390625" style="209" hidden="1" customWidth="1"/>
    <col min="22" max="22" width="6.625" style="209" customWidth="1"/>
    <col min="23" max="23" width="6.375" style="209" bestFit="1" customWidth="1"/>
    <col min="24" max="25" width="5.125" style="209" customWidth="1"/>
    <col min="26" max="26" width="7.25390625" style="209" bestFit="1" customWidth="1"/>
    <col min="27" max="27" width="5.875" style="209" bestFit="1" customWidth="1"/>
    <col min="28" max="28" width="6.75390625" style="209" hidden="1" customWidth="1"/>
    <col min="29" max="29" width="7.25390625" style="209" bestFit="1" customWidth="1"/>
    <col min="30" max="30" width="6.625" style="209" customWidth="1"/>
    <col min="31" max="31" width="4.375" style="209" customWidth="1"/>
    <col min="32" max="34" width="5.625" style="209" customWidth="1"/>
    <col min="35" max="35" width="5.625" style="329" customWidth="1"/>
    <col min="36" max="16384" width="9.00390625" style="329" customWidth="1"/>
  </cols>
  <sheetData>
    <row r="1" spans="1:34" s="317" customFormat="1" ht="21">
      <c r="A1" s="289" t="s">
        <v>308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90"/>
      <c r="AB1" s="291"/>
      <c r="AC1" s="292"/>
      <c r="AD1" s="292"/>
      <c r="AE1" s="316" t="s">
        <v>309</v>
      </c>
      <c r="AF1" s="207"/>
      <c r="AG1" s="207"/>
      <c r="AH1" s="207"/>
    </row>
    <row r="2" spans="1:34" s="320" customFormat="1" ht="14.25" customHeight="1">
      <c r="A2" s="862" t="s">
        <v>235</v>
      </c>
      <c r="B2" s="318"/>
      <c r="C2" s="865" t="s">
        <v>310</v>
      </c>
      <c r="D2" s="866"/>
      <c r="E2" s="866"/>
      <c r="F2" s="866"/>
      <c r="G2" s="866"/>
      <c r="H2" s="866"/>
      <c r="I2" s="866"/>
      <c r="J2" s="866"/>
      <c r="K2" s="865" t="s">
        <v>282</v>
      </c>
      <c r="L2" s="866"/>
      <c r="M2" s="866"/>
      <c r="N2" s="866"/>
      <c r="O2" s="866"/>
      <c r="P2" s="866"/>
      <c r="Q2" s="866"/>
      <c r="R2" s="867"/>
      <c r="S2" s="868" t="s">
        <v>311</v>
      </c>
      <c r="T2" s="869"/>
      <c r="U2" s="869"/>
      <c r="V2" s="865" t="s">
        <v>284</v>
      </c>
      <c r="W2" s="866"/>
      <c r="X2" s="866"/>
      <c r="Y2" s="866"/>
      <c r="Z2" s="866"/>
      <c r="AA2" s="866"/>
      <c r="AB2" s="866"/>
      <c r="AC2" s="866"/>
      <c r="AD2" s="866"/>
      <c r="AE2" s="870"/>
      <c r="AF2" s="319"/>
      <c r="AG2" s="319"/>
      <c r="AH2" s="319"/>
    </row>
    <row r="3" spans="1:35" s="320" customFormat="1" ht="22.5" customHeight="1">
      <c r="A3" s="863"/>
      <c r="B3" s="321"/>
      <c r="C3" s="868" t="s">
        <v>285</v>
      </c>
      <c r="D3" s="869"/>
      <c r="E3" s="865" t="s">
        <v>286</v>
      </c>
      <c r="F3" s="866"/>
      <c r="G3" s="866"/>
      <c r="H3" s="871" t="s">
        <v>287</v>
      </c>
      <c r="I3" s="871" t="s">
        <v>288</v>
      </c>
      <c r="J3" s="874" t="s">
        <v>200</v>
      </c>
      <c r="K3" s="868" t="s">
        <v>289</v>
      </c>
      <c r="L3" s="869"/>
      <c r="M3" s="868" t="s">
        <v>286</v>
      </c>
      <c r="N3" s="869"/>
      <c r="O3" s="869"/>
      <c r="P3" s="871" t="s">
        <v>287</v>
      </c>
      <c r="Q3" s="871" t="s">
        <v>288</v>
      </c>
      <c r="R3" s="874" t="s">
        <v>200</v>
      </c>
      <c r="S3" s="322" t="s">
        <v>285</v>
      </c>
      <c r="T3" s="322" t="s">
        <v>290</v>
      </c>
      <c r="U3" s="874" t="s">
        <v>200</v>
      </c>
      <c r="V3" s="876" t="s">
        <v>285</v>
      </c>
      <c r="W3" s="880"/>
      <c r="X3" s="876" t="s">
        <v>286</v>
      </c>
      <c r="Y3" s="880"/>
      <c r="Z3" s="880"/>
      <c r="AA3" s="871" t="s">
        <v>287</v>
      </c>
      <c r="AB3" s="874" t="s">
        <v>292</v>
      </c>
      <c r="AC3" s="871" t="s">
        <v>288</v>
      </c>
      <c r="AD3" s="877" t="s">
        <v>200</v>
      </c>
      <c r="AE3" s="881" t="s">
        <v>293</v>
      </c>
      <c r="AF3" s="319"/>
      <c r="AG3" s="319"/>
      <c r="AH3" s="324"/>
      <c r="AI3" s="325"/>
    </row>
    <row r="4" spans="1:34" s="320" customFormat="1" ht="14.25" customHeight="1">
      <c r="A4" s="863"/>
      <c r="B4" s="321"/>
      <c r="C4" s="871" t="s">
        <v>294</v>
      </c>
      <c r="D4" s="871" t="s">
        <v>295</v>
      </c>
      <c r="E4" s="871" t="s">
        <v>296</v>
      </c>
      <c r="F4" s="871" t="s">
        <v>297</v>
      </c>
      <c r="G4" s="871" t="s">
        <v>298</v>
      </c>
      <c r="H4" s="872"/>
      <c r="I4" s="872"/>
      <c r="J4" s="875"/>
      <c r="K4" s="884" t="s">
        <v>294</v>
      </c>
      <c r="L4" s="885" t="s">
        <v>295</v>
      </c>
      <c r="M4" s="871" t="s">
        <v>296</v>
      </c>
      <c r="N4" s="871" t="s">
        <v>297</v>
      </c>
      <c r="O4" s="871" t="s">
        <v>298</v>
      </c>
      <c r="P4" s="872"/>
      <c r="Q4" s="872"/>
      <c r="R4" s="875"/>
      <c r="S4" s="871" t="s">
        <v>295</v>
      </c>
      <c r="T4" s="871" t="s">
        <v>299</v>
      </c>
      <c r="U4" s="875"/>
      <c r="V4" s="871" t="s">
        <v>294</v>
      </c>
      <c r="W4" s="871" t="s">
        <v>295</v>
      </c>
      <c r="X4" s="871" t="s">
        <v>296</v>
      </c>
      <c r="Y4" s="871" t="s">
        <v>297</v>
      </c>
      <c r="Z4" s="871" t="s">
        <v>298</v>
      </c>
      <c r="AA4" s="872"/>
      <c r="AB4" s="875"/>
      <c r="AC4" s="872"/>
      <c r="AD4" s="878"/>
      <c r="AE4" s="882"/>
      <c r="AF4" s="319"/>
      <c r="AG4" s="326"/>
      <c r="AH4" s="324"/>
    </row>
    <row r="5" spans="1:34" s="320" customFormat="1" ht="14.25">
      <c r="A5" s="864"/>
      <c r="B5" s="323"/>
      <c r="C5" s="873"/>
      <c r="D5" s="873"/>
      <c r="E5" s="873"/>
      <c r="F5" s="873"/>
      <c r="G5" s="873"/>
      <c r="H5" s="873"/>
      <c r="I5" s="873"/>
      <c r="J5" s="876"/>
      <c r="K5" s="880"/>
      <c r="L5" s="886"/>
      <c r="M5" s="873"/>
      <c r="N5" s="873"/>
      <c r="O5" s="873"/>
      <c r="P5" s="873"/>
      <c r="Q5" s="873"/>
      <c r="R5" s="876"/>
      <c r="S5" s="873"/>
      <c r="T5" s="873"/>
      <c r="U5" s="876"/>
      <c r="V5" s="873"/>
      <c r="W5" s="873"/>
      <c r="X5" s="873"/>
      <c r="Y5" s="873"/>
      <c r="Z5" s="873"/>
      <c r="AA5" s="873"/>
      <c r="AB5" s="876"/>
      <c r="AC5" s="873"/>
      <c r="AD5" s="879"/>
      <c r="AE5" s="883"/>
      <c r="AF5" s="319"/>
      <c r="AG5" s="326"/>
      <c r="AH5" s="324"/>
    </row>
    <row r="6" spans="1:35" ht="21" customHeight="1">
      <c r="A6" s="303" t="s">
        <v>102</v>
      </c>
      <c r="B6" s="296">
        <v>0</v>
      </c>
      <c r="C6" s="596">
        <v>218000</v>
      </c>
      <c r="D6" s="596">
        <v>0</v>
      </c>
      <c r="E6" s="596">
        <v>0</v>
      </c>
      <c r="F6" s="596">
        <v>0</v>
      </c>
      <c r="G6" s="596">
        <v>0</v>
      </c>
      <c r="H6" s="596">
        <v>0</v>
      </c>
      <c r="I6" s="596">
        <v>113220</v>
      </c>
      <c r="J6" s="252">
        <v>331220</v>
      </c>
      <c r="K6" s="596">
        <v>0</v>
      </c>
      <c r="L6" s="304">
        <v>285</v>
      </c>
      <c r="M6" s="596">
        <v>0</v>
      </c>
      <c r="N6" s="304">
        <v>39</v>
      </c>
      <c r="O6" s="304">
        <v>0</v>
      </c>
      <c r="P6" s="304">
        <v>186</v>
      </c>
      <c r="Q6" s="596">
        <v>0</v>
      </c>
      <c r="R6" s="252">
        <v>510</v>
      </c>
      <c r="S6" s="596"/>
      <c r="T6" s="304">
        <v>473.13</v>
      </c>
      <c r="U6" s="252">
        <v>473.13</v>
      </c>
      <c r="V6" s="252">
        <v>218000</v>
      </c>
      <c r="W6" s="252">
        <v>285</v>
      </c>
      <c r="X6" s="252">
        <v>0</v>
      </c>
      <c r="Y6" s="252">
        <v>39</v>
      </c>
      <c r="Z6" s="252">
        <v>473.13</v>
      </c>
      <c r="AA6" s="252">
        <v>186</v>
      </c>
      <c r="AB6" s="252">
        <v>218983.13</v>
      </c>
      <c r="AC6" s="252">
        <v>113220</v>
      </c>
      <c r="AD6" s="257">
        <v>332203.13</v>
      </c>
      <c r="AE6" s="327">
        <v>34.08155726889148</v>
      </c>
      <c r="AF6" s="248"/>
      <c r="AG6" s="319"/>
      <c r="AH6" s="324"/>
      <c r="AI6" s="328"/>
    </row>
    <row r="7" spans="1:34" ht="21" customHeight="1">
      <c r="A7" s="303" t="s">
        <v>103</v>
      </c>
      <c r="B7" s="296">
        <v>0</v>
      </c>
      <c r="C7" s="596">
        <v>0</v>
      </c>
      <c r="D7" s="596">
        <v>1700</v>
      </c>
      <c r="E7" s="596">
        <v>0</v>
      </c>
      <c r="F7" s="596">
        <v>0</v>
      </c>
      <c r="G7" s="596">
        <v>20590</v>
      </c>
      <c r="H7" s="596">
        <v>0</v>
      </c>
      <c r="I7" s="596">
        <v>18500</v>
      </c>
      <c r="J7" s="252">
        <v>40790</v>
      </c>
      <c r="K7" s="596">
        <v>0</v>
      </c>
      <c r="L7" s="304">
        <v>99</v>
      </c>
      <c r="M7" s="596">
        <v>0</v>
      </c>
      <c r="N7" s="304">
        <v>0</v>
      </c>
      <c r="O7" s="304">
        <v>0</v>
      </c>
      <c r="P7" s="304">
        <v>0</v>
      </c>
      <c r="Q7" s="596">
        <v>0</v>
      </c>
      <c r="R7" s="252">
        <v>99</v>
      </c>
      <c r="S7" s="596"/>
      <c r="T7" s="304">
        <v>3.15</v>
      </c>
      <c r="U7" s="252">
        <v>3.15</v>
      </c>
      <c r="V7" s="252">
        <v>0</v>
      </c>
      <c r="W7" s="252">
        <v>1799</v>
      </c>
      <c r="X7" s="252">
        <v>0</v>
      </c>
      <c r="Y7" s="252">
        <v>0</v>
      </c>
      <c r="Z7" s="252">
        <v>20593.15</v>
      </c>
      <c r="AA7" s="252">
        <v>0</v>
      </c>
      <c r="AB7" s="252">
        <v>22392.15</v>
      </c>
      <c r="AC7" s="252">
        <v>18500</v>
      </c>
      <c r="AD7" s="257">
        <v>40892.15</v>
      </c>
      <c r="AE7" s="327">
        <v>45.24095700519537</v>
      </c>
      <c r="AF7" s="248"/>
      <c r="AG7" s="326"/>
      <c r="AH7" s="324"/>
    </row>
    <row r="8" spans="1:34" ht="21" customHeight="1">
      <c r="A8" s="303" t="s">
        <v>300</v>
      </c>
      <c r="B8" s="296">
        <v>0</v>
      </c>
      <c r="C8" s="596">
        <v>0</v>
      </c>
      <c r="D8" s="596">
        <v>0</v>
      </c>
      <c r="E8" s="596">
        <v>0</v>
      </c>
      <c r="F8" s="596">
        <v>0</v>
      </c>
      <c r="G8" s="596">
        <v>57000</v>
      </c>
      <c r="H8" s="596">
        <v>0</v>
      </c>
      <c r="I8" s="596">
        <v>50000</v>
      </c>
      <c r="J8" s="252">
        <v>107000</v>
      </c>
      <c r="K8" s="596">
        <v>0</v>
      </c>
      <c r="L8" s="304">
        <v>120</v>
      </c>
      <c r="M8" s="596">
        <v>0</v>
      </c>
      <c r="N8" s="304">
        <v>0</v>
      </c>
      <c r="O8" s="304">
        <v>0</v>
      </c>
      <c r="P8" s="304">
        <v>193</v>
      </c>
      <c r="Q8" s="596">
        <v>0</v>
      </c>
      <c r="R8" s="252">
        <v>313</v>
      </c>
      <c r="S8" s="304">
        <v>34.3035</v>
      </c>
      <c r="T8" s="304"/>
      <c r="U8" s="252">
        <v>34.3035</v>
      </c>
      <c r="V8" s="252">
        <v>0</v>
      </c>
      <c r="W8" s="252">
        <v>154.30349999999999</v>
      </c>
      <c r="X8" s="252">
        <v>0</v>
      </c>
      <c r="Y8" s="252">
        <v>0</v>
      </c>
      <c r="Z8" s="252">
        <v>57000</v>
      </c>
      <c r="AA8" s="252">
        <v>193</v>
      </c>
      <c r="AB8" s="252">
        <v>57347.3035</v>
      </c>
      <c r="AC8" s="252">
        <v>50000</v>
      </c>
      <c r="AD8" s="257">
        <v>107347.30350000001</v>
      </c>
      <c r="AE8" s="327">
        <v>46.57778851426855</v>
      </c>
      <c r="AF8" s="248"/>
      <c r="AG8" s="248"/>
      <c r="AH8" s="248"/>
    </row>
    <row r="9" spans="1:34" ht="21" customHeight="1">
      <c r="A9" s="303" t="s">
        <v>105</v>
      </c>
      <c r="B9" s="296">
        <v>759</v>
      </c>
      <c r="C9" s="596">
        <v>4000</v>
      </c>
      <c r="D9" s="596">
        <v>11900</v>
      </c>
      <c r="E9" s="596">
        <v>0</v>
      </c>
      <c r="F9" s="596">
        <v>0</v>
      </c>
      <c r="G9" s="596">
        <v>0</v>
      </c>
      <c r="H9" s="596">
        <v>0</v>
      </c>
      <c r="I9" s="596">
        <v>0</v>
      </c>
      <c r="J9" s="252">
        <v>15900</v>
      </c>
      <c r="K9" s="596">
        <v>0</v>
      </c>
      <c r="L9" s="304">
        <v>2960</v>
      </c>
      <c r="M9" s="596">
        <v>0</v>
      </c>
      <c r="N9" s="304">
        <v>0</v>
      </c>
      <c r="O9" s="304">
        <v>72</v>
      </c>
      <c r="P9" s="304">
        <v>658</v>
      </c>
      <c r="Q9" s="596">
        <v>0</v>
      </c>
      <c r="R9" s="252">
        <v>3690</v>
      </c>
      <c r="S9" s="304"/>
      <c r="T9" s="304"/>
      <c r="U9" s="304">
        <v>0</v>
      </c>
      <c r="V9" s="252">
        <v>4000</v>
      </c>
      <c r="W9" s="252">
        <v>14860</v>
      </c>
      <c r="X9" s="252">
        <v>0</v>
      </c>
      <c r="Y9" s="252">
        <v>0</v>
      </c>
      <c r="Z9" s="252">
        <v>72</v>
      </c>
      <c r="AA9" s="252">
        <v>658</v>
      </c>
      <c r="AB9" s="252">
        <v>19590</v>
      </c>
      <c r="AC9" s="252">
        <v>0</v>
      </c>
      <c r="AD9" s="257">
        <v>19590</v>
      </c>
      <c r="AE9" s="330">
        <v>0</v>
      </c>
      <c r="AF9" s="248"/>
      <c r="AG9" s="248"/>
      <c r="AH9" s="248"/>
    </row>
    <row r="10" spans="1:34" ht="21" customHeight="1">
      <c r="A10" s="303" t="s">
        <v>106</v>
      </c>
      <c r="B10" s="296">
        <v>0</v>
      </c>
      <c r="C10" s="596">
        <v>10700</v>
      </c>
      <c r="D10" s="596">
        <v>3130</v>
      </c>
      <c r="E10" s="596">
        <v>0</v>
      </c>
      <c r="F10" s="596">
        <v>0</v>
      </c>
      <c r="G10" s="596">
        <v>0</v>
      </c>
      <c r="H10" s="596">
        <v>0</v>
      </c>
      <c r="I10" s="596">
        <v>0</v>
      </c>
      <c r="J10" s="252">
        <v>13830</v>
      </c>
      <c r="K10" s="596">
        <v>0</v>
      </c>
      <c r="L10" s="304">
        <v>0</v>
      </c>
      <c r="M10" s="596">
        <v>0</v>
      </c>
      <c r="N10" s="304">
        <v>0</v>
      </c>
      <c r="O10" s="304">
        <v>0</v>
      </c>
      <c r="P10" s="304">
        <v>0</v>
      </c>
      <c r="Q10" s="596">
        <v>0</v>
      </c>
      <c r="R10" s="252">
        <v>0</v>
      </c>
      <c r="S10" s="304"/>
      <c r="T10" s="304"/>
      <c r="U10" s="304">
        <v>0</v>
      </c>
      <c r="V10" s="252">
        <v>10700</v>
      </c>
      <c r="W10" s="252">
        <v>3130</v>
      </c>
      <c r="X10" s="252">
        <v>0</v>
      </c>
      <c r="Y10" s="252">
        <v>0</v>
      </c>
      <c r="Z10" s="252">
        <v>0</v>
      </c>
      <c r="AA10" s="252">
        <v>0</v>
      </c>
      <c r="AB10" s="252">
        <v>13830</v>
      </c>
      <c r="AC10" s="252">
        <v>0</v>
      </c>
      <c r="AD10" s="257">
        <v>13830</v>
      </c>
      <c r="AE10" s="330">
        <v>0</v>
      </c>
      <c r="AF10" s="248"/>
      <c r="AG10" s="248"/>
      <c r="AH10" s="248"/>
    </row>
    <row r="11" spans="1:34" ht="21" customHeight="1">
      <c r="A11" s="303" t="s">
        <v>107</v>
      </c>
      <c r="B11" s="296">
        <v>0</v>
      </c>
      <c r="C11" s="596">
        <v>30494</v>
      </c>
      <c r="D11" s="596">
        <v>0</v>
      </c>
      <c r="E11" s="596">
        <v>0</v>
      </c>
      <c r="F11" s="596">
        <v>0</v>
      </c>
      <c r="G11" s="596">
        <v>0</v>
      </c>
      <c r="H11" s="596">
        <v>0</v>
      </c>
      <c r="I11" s="596">
        <v>32830</v>
      </c>
      <c r="J11" s="252">
        <v>63324</v>
      </c>
      <c r="K11" s="596"/>
      <c r="L11" s="304"/>
      <c r="M11" s="596"/>
      <c r="N11" s="304"/>
      <c r="O11" s="304"/>
      <c r="P11" s="304"/>
      <c r="Q11" s="596"/>
      <c r="R11" s="252"/>
      <c r="S11" s="304"/>
      <c r="T11" s="304"/>
      <c r="U11" s="304">
        <v>0</v>
      </c>
      <c r="V11" s="252">
        <v>30494</v>
      </c>
      <c r="W11" s="252">
        <v>0</v>
      </c>
      <c r="X11" s="252">
        <v>0</v>
      </c>
      <c r="Y11" s="252">
        <v>0</v>
      </c>
      <c r="Z11" s="252">
        <v>0</v>
      </c>
      <c r="AA11" s="252">
        <v>0</v>
      </c>
      <c r="AB11" s="252">
        <v>30494</v>
      </c>
      <c r="AC11" s="252">
        <v>32830</v>
      </c>
      <c r="AD11" s="257">
        <v>63324</v>
      </c>
      <c r="AE11" s="327">
        <v>51.8444823447666</v>
      </c>
      <c r="AF11" s="248"/>
      <c r="AG11" s="248"/>
      <c r="AH11" s="248"/>
    </row>
    <row r="12" spans="1:34" ht="21" customHeight="1">
      <c r="A12" s="303" t="s">
        <v>108</v>
      </c>
      <c r="B12" s="296">
        <v>0</v>
      </c>
      <c r="C12" s="596">
        <v>0</v>
      </c>
      <c r="D12" s="596">
        <v>0</v>
      </c>
      <c r="E12" s="596">
        <v>0</v>
      </c>
      <c r="F12" s="596">
        <v>0</v>
      </c>
      <c r="G12" s="596">
        <v>7401</v>
      </c>
      <c r="H12" s="596">
        <v>626</v>
      </c>
      <c r="I12" s="596">
        <v>7430</v>
      </c>
      <c r="J12" s="252">
        <v>15457</v>
      </c>
      <c r="K12" s="596"/>
      <c r="L12" s="304"/>
      <c r="M12" s="596"/>
      <c r="N12" s="304"/>
      <c r="O12" s="304"/>
      <c r="P12" s="304"/>
      <c r="Q12" s="596"/>
      <c r="R12" s="252"/>
      <c r="S12" s="304"/>
      <c r="T12" s="304"/>
      <c r="U12" s="304">
        <v>0</v>
      </c>
      <c r="V12" s="252">
        <v>0</v>
      </c>
      <c r="W12" s="252">
        <v>0</v>
      </c>
      <c r="X12" s="252">
        <v>0</v>
      </c>
      <c r="Y12" s="252">
        <v>0</v>
      </c>
      <c r="Z12" s="252">
        <v>7401</v>
      </c>
      <c r="AA12" s="252">
        <v>626</v>
      </c>
      <c r="AB12" s="252">
        <v>8027</v>
      </c>
      <c r="AC12" s="252">
        <v>7430</v>
      </c>
      <c r="AD12" s="257">
        <v>15457</v>
      </c>
      <c r="AE12" s="327">
        <v>48.068836126027044</v>
      </c>
      <c r="AF12" s="248"/>
      <c r="AG12" s="248"/>
      <c r="AH12" s="248"/>
    </row>
    <row r="13" spans="1:34" ht="21" customHeight="1">
      <c r="A13" s="303" t="s">
        <v>301</v>
      </c>
      <c r="B13" s="296">
        <v>0</v>
      </c>
      <c r="C13" s="596">
        <v>0</v>
      </c>
      <c r="D13" s="596">
        <v>0</v>
      </c>
      <c r="E13" s="596">
        <v>0</v>
      </c>
      <c r="F13" s="596">
        <v>0</v>
      </c>
      <c r="G13" s="596">
        <v>10944</v>
      </c>
      <c r="H13" s="596">
        <v>0</v>
      </c>
      <c r="I13" s="596">
        <v>5270</v>
      </c>
      <c r="J13" s="252">
        <v>16214</v>
      </c>
      <c r="K13" s="596"/>
      <c r="L13" s="304"/>
      <c r="M13" s="596"/>
      <c r="N13" s="304"/>
      <c r="O13" s="304"/>
      <c r="P13" s="304"/>
      <c r="Q13" s="596"/>
      <c r="R13" s="252"/>
      <c r="S13" s="304"/>
      <c r="T13" s="304"/>
      <c r="U13" s="304">
        <v>0</v>
      </c>
      <c r="V13" s="252">
        <v>0</v>
      </c>
      <c r="W13" s="252">
        <v>0</v>
      </c>
      <c r="X13" s="252">
        <v>0</v>
      </c>
      <c r="Y13" s="252">
        <v>0</v>
      </c>
      <c r="Z13" s="252">
        <v>10944</v>
      </c>
      <c r="AA13" s="252">
        <v>0</v>
      </c>
      <c r="AB13" s="252">
        <v>10944</v>
      </c>
      <c r="AC13" s="252">
        <v>5270</v>
      </c>
      <c r="AD13" s="257">
        <v>16214</v>
      </c>
      <c r="AE13" s="327">
        <v>32.50277537930184</v>
      </c>
      <c r="AF13" s="248"/>
      <c r="AG13" s="248"/>
      <c r="AH13" s="248"/>
    </row>
    <row r="14" spans="1:34" ht="21" customHeight="1">
      <c r="A14" s="303" t="s">
        <v>302</v>
      </c>
      <c r="B14" s="298">
        <v>0</v>
      </c>
      <c r="C14" s="597">
        <v>0</v>
      </c>
      <c r="D14" s="597">
        <v>0</v>
      </c>
      <c r="E14" s="597">
        <v>0</v>
      </c>
      <c r="F14" s="597">
        <v>0</v>
      </c>
      <c r="G14" s="597">
        <v>33519</v>
      </c>
      <c r="H14" s="597">
        <v>0</v>
      </c>
      <c r="I14" s="597">
        <v>3036</v>
      </c>
      <c r="J14" s="252">
        <v>36555</v>
      </c>
      <c r="K14" s="596">
        <v>0</v>
      </c>
      <c r="L14" s="304">
        <v>2577</v>
      </c>
      <c r="M14" s="596">
        <v>1195</v>
      </c>
      <c r="N14" s="304">
        <v>209</v>
      </c>
      <c r="O14" s="304">
        <v>9155</v>
      </c>
      <c r="P14" s="304">
        <v>575</v>
      </c>
      <c r="Q14" s="596">
        <v>860</v>
      </c>
      <c r="R14" s="252">
        <v>14571</v>
      </c>
      <c r="S14" s="597"/>
      <c r="T14" s="308">
        <v>110.88</v>
      </c>
      <c r="U14" s="252">
        <v>110.88</v>
      </c>
      <c r="V14" s="252">
        <v>0</v>
      </c>
      <c r="W14" s="252">
        <v>2577</v>
      </c>
      <c r="X14" s="252">
        <v>1195</v>
      </c>
      <c r="Y14" s="252">
        <v>209</v>
      </c>
      <c r="Z14" s="252">
        <v>42784.88</v>
      </c>
      <c r="AA14" s="252">
        <v>575</v>
      </c>
      <c r="AB14" s="252">
        <v>47340.88</v>
      </c>
      <c r="AC14" s="252">
        <v>3896</v>
      </c>
      <c r="AD14" s="257">
        <v>51236.88</v>
      </c>
      <c r="AE14" s="327">
        <v>7.603897817353437</v>
      </c>
      <c r="AF14" s="248"/>
      <c r="AG14" s="248"/>
      <c r="AH14" s="248"/>
    </row>
    <row r="15" spans="1:34" ht="21" customHeight="1">
      <c r="A15" s="303" t="s">
        <v>303</v>
      </c>
      <c r="B15" s="296">
        <v>0</v>
      </c>
      <c r="C15" s="596">
        <v>0</v>
      </c>
      <c r="D15" s="596">
        <v>0</v>
      </c>
      <c r="E15" s="596">
        <v>0</v>
      </c>
      <c r="F15" s="596">
        <v>0</v>
      </c>
      <c r="G15" s="596">
        <v>18938</v>
      </c>
      <c r="H15" s="596">
        <v>62</v>
      </c>
      <c r="I15" s="596">
        <v>8000</v>
      </c>
      <c r="J15" s="252">
        <v>27000</v>
      </c>
      <c r="K15" s="596">
        <v>0</v>
      </c>
      <c r="L15" s="304">
        <v>0</v>
      </c>
      <c r="M15" s="596">
        <v>0</v>
      </c>
      <c r="N15" s="304">
        <v>0</v>
      </c>
      <c r="O15" s="304">
        <v>0</v>
      </c>
      <c r="P15" s="304">
        <v>0</v>
      </c>
      <c r="Q15" s="596">
        <v>0</v>
      </c>
      <c r="R15" s="252">
        <v>0</v>
      </c>
      <c r="S15" s="304"/>
      <c r="T15" s="304"/>
      <c r="U15" s="304">
        <v>0</v>
      </c>
      <c r="V15" s="252">
        <v>0</v>
      </c>
      <c r="W15" s="252">
        <v>0</v>
      </c>
      <c r="X15" s="252">
        <v>0</v>
      </c>
      <c r="Y15" s="252">
        <v>0</v>
      </c>
      <c r="Z15" s="252">
        <v>18938</v>
      </c>
      <c r="AA15" s="252">
        <v>62</v>
      </c>
      <c r="AB15" s="252">
        <v>19000</v>
      </c>
      <c r="AC15" s="252">
        <v>8000</v>
      </c>
      <c r="AD15" s="257">
        <v>27000</v>
      </c>
      <c r="AE15" s="330">
        <v>29.629629629629626</v>
      </c>
      <c r="AF15" s="248"/>
      <c r="AG15" s="248"/>
      <c r="AH15" s="248"/>
    </row>
    <row r="16" spans="1:34" ht="21" customHeight="1">
      <c r="A16" s="303" t="s">
        <v>304</v>
      </c>
      <c r="B16" s="296">
        <v>0</v>
      </c>
      <c r="C16" s="596">
        <v>0</v>
      </c>
      <c r="D16" s="596">
        <v>0</v>
      </c>
      <c r="E16" s="596">
        <v>0</v>
      </c>
      <c r="F16" s="596">
        <v>0</v>
      </c>
      <c r="G16" s="596">
        <v>25100</v>
      </c>
      <c r="H16" s="596">
        <v>0</v>
      </c>
      <c r="I16" s="596">
        <v>5200</v>
      </c>
      <c r="J16" s="252">
        <v>30300</v>
      </c>
      <c r="K16" s="596"/>
      <c r="L16" s="304"/>
      <c r="M16" s="596"/>
      <c r="N16" s="304"/>
      <c r="O16" s="304"/>
      <c r="P16" s="304"/>
      <c r="Q16" s="596"/>
      <c r="R16" s="252"/>
      <c r="S16" s="596"/>
      <c r="T16" s="304">
        <v>152.145</v>
      </c>
      <c r="U16" s="252">
        <v>152.145</v>
      </c>
      <c r="V16" s="252">
        <v>0</v>
      </c>
      <c r="W16" s="252">
        <v>0</v>
      </c>
      <c r="X16" s="252">
        <v>0</v>
      </c>
      <c r="Y16" s="252">
        <v>0</v>
      </c>
      <c r="Z16" s="252">
        <v>25252.145</v>
      </c>
      <c r="AA16" s="252">
        <v>0</v>
      </c>
      <c r="AB16" s="252">
        <v>25252.145</v>
      </c>
      <c r="AC16" s="252">
        <v>5200</v>
      </c>
      <c r="AD16" s="257">
        <v>30452.145</v>
      </c>
      <c r="AE16" s="327">
        <v>17.075972809140374</v>
      </c>
      <c r="AF16" s="248"/>
      <c r="AG16" s="248"/>
      <c r="AH16" s="248"/>
    </row>
    <row r="17" spans="1:34" ht="21" customHeight="1">
      <c r="A17" s="303" t="s">
        <v>113</v>
      </c>
      <c r="B17" s="296"/>
      <c r="C17" s="596"/>
      <c r="D17" s="596"/>
      <c r="E17" s="596"/>
      <c r="F17" s="596"/>
      <c r="G17" s="596"/>
      <c r="H17" s="596"/>
      <c r="I17" s="596"/>
      <c r="J17" s="252"/>
      <c r="K17" s="596">
        <v>0</v>
      </c>
      <c r="L17" s="304">
        <v>0</v>
      </c>
      <c r="M17" s="596">
        <v>0</v>
      </c>
      <c r="N17" s="304">
        <v>0</v>
      </c>
      <c r="O17" s="304">
        <v>3321</v>
      </c>
      <c r="P17" s="304">
        <v>0</v>
      </c>
      <c r="Q17" s="596">
        <v>0</v>
      </c>
      <c r="R17" s="252">
        <v>3321</v>
      </c>
      <c r="S17" s="596"/>
      <c r="T17" s="304">
        <v>24.255</v>
      </c>
      <c r="U17" s="252">
        <v>24.255</v>
      </c>
      <c r="V17" s="252">
        <v>0</v>
      </c>
      <c r="W17" s="252">
        <v>0</v>
      </c>
      <c r="X17" s="252">
        <v>0</v>
      </c>
      <c r="Y17" s="252">
        <v>0</v>
      </c>
      <c r="Z17" s="252">
        <v>3345.255</v>
      </c>
      <c r="AA17" s="252">
        <v>0</v>
      </c>
      <c r="AB17" s="252">
        <v>3345.255</v>
      </c>
      <c r="AC17" s="252">
        <v>0</v>
      </c>
      <c r="AD17" s="257">
        <v>3345.255</v>
      </c>
      <c r="AE17" s="330">
        <v>0</v>
      </c>
      <c r="AF17" s="248"/>
      <c r="AG17" s="248"/>
      <c r="AH17" s="248"/>
    </row>
    <row r="18" spans="1:34" ht="21" customHeight="1">
      <c r="A18" s="303" t="s">
        <v>115</v>
      </c>
      <c r="B18" s="296">
        <v>0</v>
      </c>
      <c r="C18" s="596">
        <v>0</v>
      </c>
      <c r="D18" s="596">
        <v>0</v>
      </c>
      <c r="E18" s="596">
        <v>0</v>
      </c>
      <c r="F18" s="596">
        <v>0</v>
      </c>
      <c r="G18" s="596">
        <v>6000</v>
      </c>
      <c r="H18" s="596">
        <v>0</v>
      </c>
      <c r="I18" s="596">
        <v>15000</v>
      </c>
      <c r="J18" s="252">
        <v>21000</v>
      </c>
      <c r="K18" s="596">
        <v>0</v>
      </c>
      <c r="L18" s="304">
        <v>70</v>
      </c>
      <c r="M18" s="596">
        <v>0</v>
      </c>
      <c r="N18" s="304">
        <v>0</v>
      </c>
      <c r="O18" s="304">
        <v>0</v>
      </c>
      <c r="P18" s="304">
        <v>113</v>
      </c>
      <c r="Q18" s="596">
        <v>0</v>
      </c>
      <c r="R18" s="252">
        <v>183</v>
      </c>
      <c r="S18" s="304"/>
      <c r="T18" s="304"/>
      <c r="U18" s="304">
        <v>0</v>
      </c>
      <c r="V18" s="252">
        <v>0</v>
      </c>
      <c r="W18" s="252">
        <v>70</v>
      </c>
      <c r="X18" s="252">
        <v>0</v>
      </c>
      <c r="Y18" s="252">
        <v>0</v>
      </c>
      <c r="Z18" s="252">
        <v>6000</v>
      </c>
      <c r="AA18" s="252">
        <v>113</v>
      </c>
      <c r="AB18" s="252">
        <v>6183</v>
      </c>
      <c r="AC18" s="252">
        <v>15000</v>
      </c>
      <c r="AD18" s="257">
        <v>21183</v>
      </c>
      <c r="AE18" s="327">
        <v>70.8114997875655</v>
      </c>
      <c r="AF18" s="248"/>
      <c r="AG18" s="248"/>
      <c r="AH18" s="248"/>
    </row>
    <row r="19" spans="1:34" ht="21" customHeight="1">
      <c r="A19" s="303" t="s">
        <v>116</v>
      </c>
      <c r="B19" s="296">
        <v>0</v>
      </c>
      <c r="C19" s="596">
        <v>0</v>
      </c>
      <c r="D19" s="596">
        <v>0</v>
      </c>
      <c r="E19" s="596">
        <v>0</v>
      </c>
      <c r="F19" s="596">
        <v>0</v>
      </c>
      <c r="G19" s="596">
        <v>8300</v>
      </c>
      <c r="H19" s="596">
        <v>0</v>
      </c>
      <c r="I19" s="596">
        <v>13000</v>
      </c>
      <c r="J19" s="252">
        <v>21300</v>
      </c>
      <c r="K19" s="596"/>
      <c r="L19" s="304"/>
      <c r="M19" s="596"/>
      <c r="N19" s="304"/>
      <c r="O19" s="304"/>
      <c r="P19" s="304"/>
      <c r="Q19" s="596"/>
      <c r="R19" s="252"/>
      <c r="S19" s="304"/>
      <c r="T19" s="304"/>
      <c r="U19" s="304">
        <v>0</v>
      </c>
      <c r="V19" s="252">
        <v>0</v>
      </c>
      <c r="W19" s="252">
        <v>0</v>
      </c>
      <c r="X19" s="252">
        <v>0</v>
      </c>
      <c r="Y19" s="252">
        <v>0</v>
      </c>
      <c r="Z19" s="252">
        <v>8300</v>
      </c>
      <c r="AA19" s="252">
        <v>0</v>
      </c>
      <c r="AB19" s="252">
        <v>8300</v>
      </c>
      <c r="AC19" s="252">
        <v>13000</v>
      </c>
      <c r="AD19" s="257">
        <v>21300</v>
      </c>
      <c r="AE19" s="327">
        <v>61.03286384976526</v>
      </c>
      <c r="AF19" s="248"/>
      <c r="AG19" s="248"/>
      <c r="AH19" s="248"/>
    </row>
    <row r="20" spans="1:34" ht="21" customHeight="1">
      <c r="A20" s="309" t="s">
        <v>273</v>
      </c>
      <c r="B20" s="295">
        <v>0</v>
      </c>
      <c r="C20" s="596">
        <v>0</v>
      </c>
      <c r="D20" s="596">
        <v>4700</v>
      </c>
      <c r="E20" s="596">
        <v>0</v>
      </c>
      <c r="F20" s="596">
        <v>0</v>
      </c>
      <c r="G20" s="596">
        <v>10100</v>
      </c>
      <c r="H20" s="596">
        <v>140</v>
      </c>
      <c r="I20" s="596">
        <v>0</v>
      </c>
      <c r="J20" s="252">
        <v>14940</v>
      </c>
      <c r="K20" s="596">
        <v>0</v>
      </c>
      <c r="L20" s="304">
        <v>0</v>
      </c>
      <c r="M20" s="596">
        <v>0</v>
      </c>
      <c r="N20" s="304">
        <v>0</v>
      </c>
      <c r="O20" s="304">
        <v>0</v>
      </c>
      <c r="P20" s="304">
        <v>0</v>
      </c>
      <c r="Q20" s="596">
        <v>0</v>
      </c>
      <c r="R20" s="252">
        <v>0</v>
      </c>
      <c r="S20" s="304"/>
      <c r="T20" s="304"/>
      <c r="U20" s="304">
        <v>0</v>
      </c>
      <c r="V20" s="252">
        <v>0</v>
      </c>
      <c r="W20" s="252">
        <v>4700</v>
      </c>
      <c r="X20" s="252">
        <v>0</v>
      </c>
      <c r="Y20" s="252">
        <v>0</v>
      </c>
      <c r="Z20" s="252">
        <v>10100</v>
      </c>
      <c r="AA20" s="252">
        <v>140</v>
      </c>
      <c r="AB20" s="252">
        <v>14940</v>
      </c>
      <c r="AC20" s="252">
        <v>0</v>
      </c>
      <c r="AD20" s="257">
        <v>14940</v>
      </c>
      <c r="AE20" s="330">
        <v>0</v>
      </c>
      <c r="AF20" s="248"/>
      <c r="AG20" s="248"/>
      <c r="AH20" s="248"/>
    </row>
    <row r="21" spans="1:34" ht="21" customHeight="1">
      <c r="A21" s="303" t="s">
        <v>305</v>
      </c>
      <c r="B21" s="296">
        <v>0</v>
      </c>
      <c r="C21" s="596">
        <v>0</v>
      </c>
      <c r="D21" s="596">
        <v>0</v>
      </c>
      <c r="E21" s="596">
        <v>0</v>
      </c>
      <c r="F21" s="596">
        <v>0</v>
      </c>
      <c r="G21" s="596">
        <v>2978</v>
      </c>
      <c r="H21" s="596">
        <v>0</v>
      </c>
      <c r="I21" s="596">
        <v>1774</v>
      </c>
      <c r="J21" s="252">
        <v>4752</v>
      </c>
      <c r="K21" s="596">
        <v>0</v>
      </c>
      <c r="L21" s="304">
        <v>0</v>
      </c>
      <c r="M21" s="596">
        <v>0</v>
      </c>
      <c r="N21" s="304">
        <v>80</v>
      </c>
      <c r="O21" s="304">
        <v>0</v>
      </c>
      <c r="P21" s="304">
        <v>0</v>
      </c>
      <c r="Q21" s="596">
        <v>0</v>
      </c>
      <c r="R21" s="252">
        <v>80</v>
      </c>
      <c r="S21" s="304"/>
      <c r="T21" s="304"/>
      <c r="U21" s="304">
        <v>0</v>
      </c>
      <c r="V21" s="252">
        <v>0</v>
      </c>
      <c r="W21" s="252">
        <v>0</v>
      </c>
      <c r="X21" s="252">
        <v>0</v>
      </c>
      <c r="Y21" s="252">
        <v>80</v>
      </c>
      <c r="Z21" s="252">
        <v>2978</v>
      </c>
      <c r="AA21" s="252">
        <v>0</v>
      </c>
      <c r="AB21" s="252">
        <v>3058</v>
      </c>
      <c r="AC21" s="252">
        <v>1774</v>
      </c>
      <c r="AD21" s="257">
        <v>4832</v>
      </c>
      <c r="AE21" s="327">
        <v>36.7135761589404</v>
      </c>
      <c r="AF21" s="248"/>
      <c r="AG21" s="248"/>
      <c r="AH21" s="248"/>
    </row>
    <row r="22" spans="1:34" ht="21" customHeight="1">
      <c r="A22" s="303" t="s">
        <v>306</v>
      </c>
      <c r="B22" s="296">
        <v>0</v>
      </c>
      <c r="C22" s="596">
        <v>0</v>
      </c>
      <c r="D22" s="596">
        <v>0</v>
      </c>
      <c r="E22" s="596">
        <v>0</v>
      </c>
      <c r="F22" s="596">
        <v>0</v>
      </c>
      <c r="G22" s="596">
        <v>8250</v>
      </c>
      <c r="H22" s="596">
        <v>0</v>
      </c>
      <c r="I22" s="596">
        <v>1350</v>
      </c>
      <c r="J22" s="252">
        <v>9600</v>
      </c>
      <c r="K22" s="596"/>
      <c r="L22" s="304"/>
      <c r="M22" s="596"/>
      <c r="N22" s="304"/>
      <c r="O22" s="304"/>
      <c r="P22" s="304"/>
      <c r="Q22" s="596"/>
      <c r="R22" s="252"/>
      <c r="S22" s="304"/>
      <c r="T22" s="304"/>
      <c r="U22" s="304">
        <v>0</v>
      </c>
      <c r="V22" s="252">
        <v>0</v>
      </c>
      <c r="W22" s="252">
        <v>0</v>
      </c>
      <c r="X22" s="252">
        <v>0</v>
      </c>
      <c r="Y22" s="252">
        <v>0</v>
      </c>
      <c r="Z22" s="252">
        <v>8250</v>
      </c>
      <c r="AA22" s="252">
        <v>0</v>
      </c>
      <c r="AB22" s="252">
        <v>8250</v>
      </c>
      <c r="AC22" s="252">
        <v>1350</v>
      </c>
      <c r="AD22" s="257">
        <v>9600</v>
      </c>
      <c r="AE22" s="327">
        <v>14.0625</v>
      </c>
      <c r="AF22" s="248"/>
      <c r="AG22" s="248"/>
      <c r="AH22" s="248"/>
    </row>
    <row r="23" spans="1:34" ht="21" customHeight="1">
      <c r="A23" s="303" t="s">
        <v>120</v>
      </c>
      <c r="B23" s="296">
        <v>0</v>
      </c>
      <c r="C23" s="596">
        <v>3000</v>
      </c>
      <c r="D23" s="596">
        <v>3930</v>
      </c>
      <c r="E23" s="596">
        <v>0</v>
      </c>
      <c r="F23" s="596">
        <v>0</v>
      </c>
      <c r="G23" s="596">
        <v>150</v>
      </c>
      <c r="H23" s="596">
        <v>0</v>
      </c>
      <c r="I23" s="596">
        <v>0</v>
      </c>
      <c r="J23" s="252">
        <v>7080</v>
      </c>
      <c r="K23" s="596">
        <v>0</v>
      </c>
      <c r="L23" s="304">
        <v>74</v>
      </c>
      <c r="M23" s="596">
        <v>0</v>
      </c>
      <c r="N23" s="304">
        <v>0</v>
      </c>
      <c r="O23" s="304">
        <v>127</v>
      </c>
      <c r="P23" s="304">
        <v>81</v>
      </c>
      <c r="Q23" s="596">
        <v>0</v>
      </c>
      <c r="R23" s="252">
        <v>282</v>
      </c>
      <c r="S23" s="304"/>
      <c r="T23" s="304"/>
      <c r="U23" s="304">
        <v>0</v>
      </c>
      <c r="V23" s="252">
        <v>3000</v>
      </c>
      <c r="W23" s="252">
        <v>4004</v>
      </c>
      <c r="X23" s="252">
        <v>0</v>
      </c>
      <c r="Y23" s="252">
        <v>0</v>
      </c>
      <c r="Z23" s="252">
        <v>277</v>
      </c>
      <c r="AA23" s="252">
        <v>81</v>
      </c>
      <c r="AB23" s="252">
        <v>7362</v>
      </c>
      <c r="AC23" s="252">
        <v>0</v>
      </c>
      <c r="AD23" s="257">
        <v>7362</v>
      </c>
      <c r="AE23" s="330">
        <v>0</v>
      </c>
      <c r="AF23" s="248"/>
      <c r="AG23" s="248"/>
      <c r="AH23" s="248"/>
    </row>
    <row r="24" spans="1:34" ht="21" customHeight="1" thickBot="1">
      <c r="A24" s="310" t="s">
        <v>307</v>
      </c>
      <c r="B24" s="298">
        <v>0</v>
      </c>
      <c r="C24" s="598">
        <v>1600</v>
      </c>
      <c r="D24" s="598">
        <v>8770</v>
      </c>
      <c r="E24" s="598">
        <v>0</v>
      </c>
      <c r="F24" s="598">
        <v>0</v>
      </c>
      <c r="G24" s="598">
        <v>0</v>
      </c>
      <c r="H24" s="598">
        <v>0</v>
      </c>
      <c r="I24" s="598">
        <v>0</v>
      </c>
      <c r="J24" s="240">
        <v>10370</v>
      </c>
      <c r="K24" s="598">
        <v>0</v>
      </c>
      <c r="L24" s="254">
        <v>0</v>
      </c>
      <c r="M24" s="598">
        <v>0</v>
      </c>
      <c r="N24" s="254">
        <v>0</v>
      </c>
      <c r="O24" s="254">
        <v>0</v>
      </c>
      <c r="P24" s="254">
        <v>0</v>
      </c>
      <c r="Q24" s="598">
        <v>0</v>
      </c>
      <c r="R24" s="240">
        <v>0</v>
      </c>
      <c r="S24" s="254"/>
      <c r="T24" s="254"/>
      <c r="U24" s="254">
        <v>0</v>
      </c>
      <c r="V24" s="240">
        <v>1600</v>
      </c>
      <c r="W24" s="240">
        <v>8770</v>
      </c>
      <c r="X24" s="240">
        <v>0</v>
      </c>
      <c r="Y24" s="240">
        <v>0</v>
      </c>
      <c r="Z24" s="240">
        <v>0</v>
      </c>
      <c r="AA24" s="240">
        <v>0</v>
      </c>
      <c r="AB24" s="240">
        <v>10370</v>
      </c>
      <c r="AC24" s="240">
        <v>0</v>
      </c>
      <c r="AD24" s="233">
        <v>10370</v>
      </c>
      <c r="AE24" s="331">
        <v>0</v>
      </c>
      <c r="AF24" s="248"/>
      <c r="AG24" s="248"/>
      <c r="AH24" s="248"/>
    </row>
    <row r="25" spans="1:34" ht="21" customHeight="1">
      <c r="A25" s="312" t="s">
        <v>200</v>
      </c>
      <c r="B25" s="313"/>
      <c r="C25" s="273">
        <v>267794</v>
      </c>
      <c r="D25" s="273">
        <v>34130</v>
      </c>
      <c r="E25" s="273">
        <v>0</v>
      </c>
      <c r="F25" s="273">
        <v>0</v>
      </c>
      <c r="G25" s="273">
        <v>209270</v>
      </c>
      <c r="H25" s="273">
        <v>828</v>
      </c>
      <c r="I25" s="273">
        <v>274610</v>
      </c>
      <c r="J25" s="273">
        <v>786632</v>
      </c>
      <c r="K25" s="273">
        <v>0</v>
      </c>
      <c r="L25" s="273">
        <v>6185</v>
      </c>
      <c r="M25" s="273">
        <v>1195</v>
      </c>
      <c r="N25" s="273">
        <v>328</v>
      </c>
      <c r="O25" s="273">
        <v>12675</v>
      </c>
      <c r="P25" s="273">
        <v>1806</v>
      </c>
      <c r="Q25" s="273">
        <v>860</v>
      </c>
      <c r="R25" s="273">
        <v>23049</v>
      </c>
      <c r="S25" s="273">
        <v>34.3035</v>
      </c>
      <c r="T25" s="273">
        <v>763.56</v>
      </c>
      <c r="U25" s="273">
        <v>797.8634999999999</v>
      </c>
      <c r="V25" s="273">
        <v>267794</v>
      </c>
      <c r="W25" s="273">
        <v>40349.3035</v>
      </c>
      <c r="X25" s="273">
        <v>1195</v>
      </c>
      <c r="Y25" s="273">
        <v>328</v>
      </c>
      <c r="Z25" s="273">
        <v>222708.56</v>
      </c>
      <c r="AA25" s="273">
        <v>2634</v>
      </c>
      <c r="AB25" s="273">
        <v>535008.8635</v>
      </c>
      <c r="AC25" s="273">
        <v>275470</v>
      </c>
      <c r="AD25" s="274">
        <v>810478.8635</v>
      </c>
      <c r="AE25" s="332">
        <v>33.98854830222232</v>
      </c>
      <c r="AF25" s="248"/>
      <c r="AG25" s="248"/>
      <c r="AH25" s="248"/>
    </row>
    <row r="26" spans="1:34" ht="14.25">
      <c r="A26" s="282"/>
      <c r="B26" s="282"/>
      <c r="C26" s="282"/>
      <c r="D26" s="282"/>
      <c r="E26" s="282"/>
      <c r="F26" s="282"/>
      <c r="G26" s="282"/>
      <c r="H26" s="282"/>
      <c r="I26" s="282"/>
      <c r="J26" s="282"/>
      <c r="K26" s="282"/>
      <c r="L26" s="306"/>
      <c r="M26" s="306"/>
      <c r="N26" s="306"/>
      <c r="O26" s="306"/>
      <c r="P26" s="306"/>
      <c r="Q26" s="306"/>
      <c r="R26" s="282"/>
      <c r="S26" s="282"/>
      <c r="T26" s="282"/>
      <c r="U26" s="282"/>
      <c r="V26" s="282"/>
      <c r="W26" s="282"/>
      <c r="X26" s="282"/>
      <c r="Y26" s="282"/>
      <c r="Z26" s="306"/>
      <c r="AA26" s="315"/>
      <c r="AB26" s="282"/>
      <c r="AC26" s="282"/>
      <c r="AD26" s="282"/>
      <c r="AF26" s="248"/>
      <c r="AG26" s="248"/>
      <c r="AH26" s="248"/>
    </row>
    <row r="27" spans="13:34" ht="14.25">
      <c r="M27" s="306"/>
      <c r="N27" s="306"/>
      <c r="O27" s="306"/>
      <c r="P27" s="306"/>
      <c r="Q27" s="306"/>
      <c r="R27" s="282"/>
      <c r="S27" s="282"/>
      <c r="T27" s="282"/>
      <c r="U27" s="282"/>
      <c r="V27" s="282"/>
      <c r="W27" s="282"/>
      <c r="X27" s="282"/>
      <c r="Y27" s="282"/>
      <c r="Z27" s="306"/>
      <c r="AA27" s="315"/>
      <c r="AB27" s="282"/>
      <c r="AC27" s="282"/>
      <c r="AD27" s="282"/>
      <c r="AF27" s="248"/>
      <c r="AG27" s="248"/>
      <c r="AH27" s="248"/>
    </row>
    <row r="28" spans="13:34" ht="14.25">
      <c r="M28" s="306"/>
      <c r="N28" s="306"/>
      <c r="O28" s="306"/>
      <c r="P28" s="306"/>
      <c r="Q28" s="306"/>
      <c r="R28" s="282"/>
      <c r="S28" s="282"/>
      <c r="T28" s="282"/>
      <c r="U28" s="282"/>
      <c r="V28" s="282"/>
      <c r="W28" s="282"/>
      <c r="X28" s="282"/>
      <c r="Y28" s="282"/>
      <c r="Z28" s="306"/>
      <c r="AA28" s="315"/>
      <c r="AB28" s="282"/>
      <c r="AC28" s="282"/>
      <c r="AD28" s="282"/>
      <c r="AF28" s="248"/>
      <c r="AG28" s="248"/>
      <c r="AH28" s="248"/>
    </row>
    <row r="29" spans="13:34" ht="14.25">
      <c r="M29" s="306"/>
      <c r="N29" s="306"/>
      <c r="O29" s="306"/>
      <c r="P29" s="306"/>
      <c r="Q29" s="306"/>
      <c r="R29" s="282"/>
      <c r="S29" s="282"/>
      <c r="T29" s="282"/>
      <c r="U29" s="282"/>
      <c r="V29" s="282"/>
      <c r="W29" s="282"/>
      <c r="X29" s="282"/>
      <c r="Y29" s="282"/>
      <c r="Z29" s="306"/>
      <c r="AA29" s="315"/>
      <c r="AB29" s="282"/>
      <c r="AC29" s="282"/>
      <c r="AD29" s="282"/>
      <c r="AF29" s="248"/>
      <c r="AG29" s="248"/>
      <c r="AH29" s="248"/>
    </row>
    <row r="30" spans="13:34" ht="14.25">
      <c r="M30" s="306"/>
      <c r="N30" s="306"/>
      <c r="O30" s="306"/>
      <c r="P30" s="306"/>
      <c r="Q30" s="306"/>
      <c r="R30" s="282"/>
      <c r="S30" s="282"/>
      <c r="T30" s="282"/>
      <c r="U30" s="282"/>
      <c r="V30" s="282"/>
      <c r="W30" s="282"/>
      <c r="X30" s="282"/>
      <c r="Y30" s="282"/>
      <c r="Z30" s="306"/>
      <c r="AA30" s="282"/>
      <c r="AB30" s="282"/>
      <c r="AC30" s="282"/>
      <c r="AD30" s="282"/>
      <c r="AF30" s="248"/>
      <c r="AG30" s="248"/>
      <c r="AH30" s="248"/>
    </row>
  </sheetData>
  <sheetProtection/>
  <mergeCells count="40">
    <mergeCell ref="Z4:Z5"/>
    <mergeCell ref="AE3:AE5"/>
    <mergeCell ref="C4:C5"/>
    <mergeCell ref="D4:D5"/>
    <mergeCell ref="E4:E5"/>
    <mergeCell ref="F4:F5"/>
    <mergeCell ref="G4:G5"/>
    <mergeCell ref="K4:K5"/>
    <mergeCell ref="L4:L5"/>
    <mergeCell ref="M4:M5"/>
    <mergeCell ref="N4:N5"/>
    <mergeCell ref="V3:W3"/>
    <mergeCell ref="X3:Z3"/>
    <mergeCell ref="AA3:AA5"/>
    <mergeCell ref="AB3:AB5"/>
    <mergeCell ref="AC3:AC5"/>
    <mergeCell ref="U3:U5"/>
    <mergeCell ref="O4:O5"/>
    <mergeCell ref="S4:S5"/>
    <mergeCell ref="T4:T5"/>
    <mergeCell ref="AD3:AD5"/>
    <mergeCell ref="V4:V5"/>
    <mergeCell ref="W4:W5"/>
    <mergeCell ref="X4:X5"/>
    <mergeCell ref="Y4:Y5"/>
    <mergeCell ref="K3:L3"/>
    <mergeCell ref="M3:O3"/>
    <mergeCell ref="P3:P5"/>
    <mergeCell ref="Q3:Q5"/>
    <mergeCell ref="R3:R5"/>
    <mergeCell ref="A2:A5"/>
    <mergeCell ref="C2:J2"/>
    <mergeCell ref="K2:R2"/>
    <mergeCell ref="S2:U2"/>
    <mergeCell ref="V2:AE2"/>
    <mergeCell ref="C3:D3"/>
    <mergeCell ref="E3:G3"/>
    <mergeCell ref="H3:H5"/>
    <mergeCell ref="I3:I5"/>
    <mergeCell ref="J3:J5"/>
  </mergeCells>
  <printOptions/>
  <pageMargins left="0.5905511811023623" right="0.5905511811023623" top="0.7874015748031497" bottom="0.3937007874015748" header="0" footer="0.1968503937007874"/>
  <pageSetup fitToHeight="1" fitToWidth="1" horizontalDpi="600" verticalDpi="600" orientation="landscape" paperSize="9" scale="88"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D24"/>
  <sheetViews>
    <sheetView view="pageBreakPreview" zoomScale="98" zoomScaleSheetLayoutView="98" zoomScalePageLayoutView="0" workbookViewId="0" topLeftCell="A1">
      <selection activeCell="W13" sqref="W13"/>
    </sheetView>
  </sheetViews>
  <sheetFormatPr defaultColWidth="12.375" defaultRowHeight="13.5"/>
  <cols>
    <col min="1" max="1" width="8.75390625" style="336" customWidth="1"/>
    <col min="2" max="2" width="6.125" style="336" customWidth="1"/>
    <col min="3" max="3" width="4.625" style="336" customWidth="1"/>
    <col min="4" max="4" width="5.625" style="336" customWidth="1"/>
    <col min="5" max="5" width="4.625" style="336" customWidth="1"/>
    <col min="6" max="6" width="6.125" style="336" customWidth="1"/>
    <col min="7" max="7" width="5.625" style="336" customWidth="1"/>
    <col min="8" max="8" width="5.125" style="336" customWidth="1"/>
    <col min="9" max="9" width="5.375" style="336" bestFit="1" customWidth="1"/>
    <col min="10" max="10" width="6.125" style="336" customWidth="1"/>
    <col min="11" max="11" width="5.625" style="336" customWidth="1"/>
    <col min="12" max="12" width="5.125" style="336" customWidth="1"/>
    <col min="13" max="13" width="4.125" style="336" customWidth="1"/>
    <col min="14" max="14" width="4.625" style="336" customWidth="1"/>
    <col min="15" max="15" width="4.125" style="336" customWidth="1"/>
    <col min="16" max="20" width="5.125" style="336" customWidth="1"/>
    <col min="21" max="21" width="4.125" style="336" customWidth="1"/>
    <col min="22" max="22" width="5.125" style="336" customWidth="1"/>
    <col min="23" max="23" width="4.125" style="336" customWidth="1"/>
    <col min="24" max="24" width="5.125" style="336" customWidth="1"/>
    <col min="25" max="25" width="4.125" style="336" customWidth="1"/>
    <col min="26" max="26" width="7.50390625" style="336" customWidth="1"/>
    <col min="27" max="27" width="4.125" style="336" customWidth="1"/>
    <col min="28" max="28" width="6.75390625" style="336" customWidth="1"/>
    <col min="29" max="30" width="9.00390625" style="336" customWidth="1"/>
    <col min="31" max="16384" width="12.375" style="336" customWidth="1"/>
  </cols>
  <sheetData>
    <row r="1" spans="1:27" s="334" customFormat="1" ht="21">
      <c r="A1" s="333" t="s">
        <v>312</v>
      </c>
      <c r="B1" s="204"/>
      <c r="AA1" s="335"/>
    </row>
    <row r="2" spans="1:27" ht="14.25">
      <c r="A2" s="893" t="s">
        <v>313</v>
      </c>
      <c r="B2" s="896" t="s">
        <v>314</v>
      </c>
      <c r="C2" s="897"/>
      <c r="D2" s="897"/>
      <c r="E2" s="897"/>
      <c r="F2" s="897"/>
      <c r="G2" s="897"/>
      <c r="H2" s="897"/>
      <c r="I2" s="897"/>
      <c r="J2" s="897"/>
      <c r="K2" s="898"/>
      <c r="L2" s="897" t="s">
        <v>315</v>
      </c>
      <c r="M2" s="897"/>
      <c r="N2" s="897"/>
      <c r="O2" s="897"/>
      <c r="P2" s="897"/>
      <c r="Q2" s="897"/>
      <c r="R2" s="897"/>
      <c r="S2" s="897"/>
      <c r="T2" s="897"/>
      <c r="U2" s="897"/>
      <c r="V2" s="897"/>
      <c r="W2" s="897"/>
      <c r="X2" s="897"/>
      <c r="Y2" s="897"/>
      <c r="Z2" s="897"/>
      <c r="AA2" s="899"/>
    </row>
    <row r="3" spans="1:27" ht="14.25">
      <c r="A3" s="894"/>
      <c r="B3" s="892" t="s">
        <v>316</v>
      </c>
      <c r="C3" s="890"/>
      <c r="D3" s="887" t="s">
        <v>317</v>
      </c>
      <c r="E3" s="891"/>
      <c r="F3" s="892" t="s">
        <v>318</v>
      </c>
      <c r="G3" s="890"/>
      <c r="H3" s="892" t="s">
        <v>319</v>
      </c>
      <c r="I3" s="890"/>
      <c r="J3" s="887" t="s">
        <v>320</v>
      </c>
      <c r="K3" s="888"/>
      <c r="L3" s="889" t="s">
        <v>316</v>
      </c>
      <c r="M3" s="890"/>
      <c r="N3" s="887" t="s">
        <v>317</v>
      </c>
      <c r="O3" s="891"/>
      <c r="P3" s="892" t="s">
        <v>318</v>
      </c>
      <c r="Q3" s="889"/>
      <c r="R3" s="889"/>
      <c r="S3" s="890"/>
      <c r="T3" s="892" t="s">
        <v>319</v>
      </c>
      <c r="U3" s="890"/>
      <c r="V3" s="892" t="s">
        <v>321</v>
      </c>
      <c r="W3" s="890"/>
      <c r="X3" s="892" t="s">
        <v>322</v>
      </c>
      <c r="Y3" s="890"/>
      <c r="Z3" s="887" t="s">
        <v>320</v>
      </c>
      <c r="AA3" s="891"/>
    </row>
    <row r="4" spans="1:30" ht="45">
      <c r="A4" s="895"/>
      <c r="B4" s="337"/>
      <c r="C4" s="338" t="s">
        <v>323</v>
      </c>
      <c r="D4" s="337"/>
      <c r="E4" s="338" t="s">
        <v>323</v>
      </c>
      <c r="F4" s="337"/>
      <c r="G4" s="338" t="s">
        <v>323</v>
      </c>
      <c r="H4" s="337"/>
      <c r="I4" s="338" t="s">
        <v>323</v>
      </c>
      <c r="J4" s="337"/>
      <c r="K4" s="339" t="s">
        <v>323</v>
      </c>
      <c r="L4" s="340"/>
      <c r="M4" s="338" t="s">
        <v>323</v>
      </c>
      <c r="N4" s="337"/>
      <c r="O4" s="338" t="s">
        <v>323</v>
      </c>
      <c r="P4" s="337"/>
      <c r="Q4" s="341" t="s">
        <v>324</v>
      </c>
      <c r="R4" s="341" t="s">
        <v>325</v>
      </c>
      <c r="S4" s="341" t="s">
        <v>326</v>
      </c>
      <c r="T4" s="337"/>
      <c r="U4" s="338" t="s">
        <v>323</v>
      </c>
      <c r="V4" s="337"/>
      <c r="W4" s="338" t="s">
        <v>323</v>
      </c>
      <c r="X4" s="337"/>
      <c r="Y4" s="338" t="s">
        <v>323</v>
      </c>
      <c r="Z4" s="337"/>
      <c r="AA4" s="338" t="s">
        <v>323</v>
      </c>
      <c r="AC4" s="342"/>
      <c r="AD4" s="342"/>
    </row>
    <row r="5" spans="1:30" ht="21" customHeight="1">
      <c r="A5" s="343" t="s">
        <v>327</v>
      </c>
      <c r="B5" s="344">
        <v>0</v>
      </c>
      <c r="C5" s="345">
        <v>0</v>
      </c>
      <c r="D5" s="345">
        <v>4257</v>
      </c>
      <c r="E5" s="345">
        <v>0</v>
      </c>
      <c r="F5" s="345">
        <v>24612</v>
      </c>
      <c r="G5" s="345">
        <v>0</v>
      </c>
      <c r="H5" s="345">
        <v>0</v>
      </c>
      <c r="I5" s="345">
        <v>0</v>
      </c>
      <c r="J5" s="346">
        <v>28869</v>
      </c>
      <c r="K5" s="347">
        <v>0</v>
      </c>
      <c r="L5" s="348">
        <v>33</v>
      </c>
      <c r="M5" s="345">
        <v>0</v>
      </c>
      <c r="N5" s="345">
        <v>108</v>
      </c>
      <c r="O5" s="345">
        <v>0</v>
      </c>
      <c r="P5" s="345">
        <v>0</v>
      </c>
      <c r="Q5" s="345">
        <v>0</v>
      </c>
      <c r="R5" s="345">
        <v>0</v>
      </c>
      <c r="S5" s="345">
        <v>0</v>
      </c>
      <c r="T5" s="345">
        <v>0</v>
      </c>
      <c r="U5" s="345">
        <v>0</v>
      </c>
      <c r="V5" s="345">
        <v>0</v>
      </c>
      <c r="W5" s="345">
        <v>0</v>
      </c>
      <c r="X5" s="345">
        <v>0</v>
      </c>
      <c r="Y5" s="345">
        <v>0</v>
      </c>
      <c r="Z5" s="346">
        <v>141</v>
      </c>
      <c r="AA5" s="346">
        <v>0</v>
      </c>
      <c r="AC5" s="349"/>
      <c r="AD5" s="349"/>
    </row>
    <row r="6" spans="1:30" ht="21" customHeight="1">
      <c r="A6" s="350" t="s">
        <v>328</v>
      </c>
      <c r="B6" s="351">
        <v>4540</v>
      </c>
      <c r="C6" s="345">
        <v>0</v>
      </c>
      <c r="D6" s="345">
        <v>0</v>
      </c>
      <c r="E6" s="345">
        <v>0</v>
      </c>
      <c r="F6" s="345">
        <v>341</v>
      </c>
      <c r="G6" s="345">
        <v>0</v>
      </c>
      <c r="H6" s="345">
        <v>0</v>
      </c>
      <c r="I6" s="345">
        <v>0</v>
      </c>
      <c r="J6" s="352">
        <v>4881</v>
      </c>
      <c r="K6" s="353">
        <v>0</v>
      </c>
      <c r="L6" s="348">
        <v>0</v>
      </c>
      <c r="M6" s="345">
        <v>0</v>
      </c>
      <c r="N6" s="345">
        <v>0</v>
      </c>
      <c r="O6" s="345">
        <v>0</v>
      </c>
      <c r="P6" s="345">
        <v>11.281</v>
      </c>
      <c r="Q6" s="345">
        <v>0</v>
      </c>
      <c r="R6" s="345">
        <v>0</v>
      </c>
      <c r="S6" s="345">
        <v>0</v>
      </c>
      <c r="T6" s="345">
        <v>0</v>
      </c>
      <c r="U6" s="345">
        <v>0</v>
      </c>
      <c r="V6" s="345">
        <v>0</v>
      </c>
      <c r="W6" s="345">
        <v>0</v>
      </c>
      <c r="X6" s="345">
        <v>0</v>
      </c>
      <c r="Y6" s="345">
        <v>0</v>
      </c>
      <c r="Z6" s="352">
        <v>11.281</v>
      </c>
      <c r="AA6" s="352">
        <v>0</v>
      </c>
      <c r="AC6" s="349"/>
      <c r="AD6" s="349"/>
    </row>
    <row r="7" spans="1:30" ht="21" customHeight="1">
      <c r="A7" s="350" t="s">
        <v>329</v>
      </c>
      <c r="B7" s="351">
        <v>7149</v>
      </c>
      <c r="C7" s="345">
        <v>0</v>
      </c>
      <c r="D7" s="345">
        <v>0</v>
      </c>
      <c r="E7" s="345">
        <v>0</v>
      </c>
      <c r="F7" s="345">
        <v>0</v>
      </c>
      <c r="G7" s="345">
        <v>0</v>
      </c>
      <c r="H7" s="345">
        <v>0</v>
      </c>
      <c r="I7" s="345">
        <v>0</v>
      </c>
      <c r="J7" s="352">
        <v>7149</v>
      </c>
      <c r="K7" s="353">
        <v>0</v>
      </c>
      <c r="L7" s="348">
        <v>24.061</v>
      </c>
      <c r="M7" s="345">
        <v>0</v>
      </c>
      <c r="N7" s="345">
        <v>0</v>
      </c>
      <c r="O7" s="345">
        <v>0</v>
      </c>
      <c r="P7" s="345">
        <v>0</v>
      </c>
      <c r="Q7" s="345">
        <v>0</v>
      </c>
      <c r="R7" s="345">
        <v>0</v>
      </c>
      <c r="S7" s="345">
        <v>0</v>
      </c>
      <c r="T7" s="345">
        <v>19.893</v>
      </c>
      <c r="U7" s="345">
        <v>0</v>
      </c>
      <c r="V7" s="345">
        <v>0</v>
      </c>
      <c r="W7" s="345">
        <v>0</v>
      </c>
      <c r="X7" s="345">
        <v>0</v>
      </c>
      <c r="Y7" s="345">
        <v>0</v>
      </c>
      <c r="Z7" s="352">
        <v>43.954</v>
      </c>
      <c r="AA7" s="352">
        <v>0</v>
      </c>
      <c r="AC7" s="349"/>
      <c r="AD7" s="349"/>
    </row>
    <row r="8" spans="1:30" ht="21" customHeight="1">
      <c r="A8" s="350" t="s">
        <v>330</v>
      </c>
      <c r="B8" s="351">
        <v>0</v>
      </c>
      <c r="C8" s="345">
        <v>0</v>
      </c>
      <c r="D8" s="345">
        <v>0</v>
      </c>
      <c r="E8" s="345">
        <v>0</v>
      </c>
      <c r="F8" s="345">
        <v>2572</v>
      </c>
      <c r="G8" s="345">
        <v>0</v>
      </c>
      <c r="H8" s="345">
        <v>0</v>
      </c>
      <c r="I8" s="345">
        <v>0</v>
      </c>
      <c r="J8" s="352">
        <v>2572</v>
      </c>
      <c r="K8" s="353">
        <v>0</v>
      </c>
      <c r="L8" s="348">
        <v>0</v>
      </c>
      <c r="M8" s="345">
        <v>0</v>
      </c>
      <c r="N8" s="345">
        <v>0</v>
      </c>
      <c r="O8" s="345">
        <v>0</v>
      </c>
      <c r="P8" s="345">
        <v>19.18</v>
      </c>
      <c r="Q8" s="345">
        <v>0</v>
      </c>
      <c r="R8" s="345">
        <v>0</v>
      </c>
      <c r="S8" s="345">
        <v>0</v>
      </c>
      <c r="T8" s="345">
        <v>543.586</v>
      </c>
      <c r="U8" s="345">
        <v>0</v>
      </c>
      <c r="V8" s="345">
        <v>0</v>
      </c>
      <c r="W8" s="345">
        <v>0</v>
      </c>
      <c r="X8" s="345">
        <v>0</v>
      </c>
      <c r="Y8" s="345">
        <v>0</v>
      </c>
      <c r="Z8" s="352">
        <v>562.766</v>
      </c>
      <c r="AA8" s="352">
        <v>0</v>
      </c>
      <c r="AC8" s="349"/>
      <c r="AD8" s="349"/>
    </row>
    <row r="9" spans="1:30" ht="21" customHeight="1">
      <c r="A9" s="350" t="s">
        <v>331</v>
      </c>
      <c r="B9" s="351">
        <v>0</v>
      </c>
      <c r="C9" s="345">
        <v>0</v>
      </c>
      <c r="D9" s="345">
        <v>0</v>
      </c>
      <c r="E9" s="345">
        <v>0</v>
      </c>
      <c r="F9" s="345">
        <v>1596</v>
      </c>
      <c r="G9" s="345">
        <v>0</v>
      </c>
      <c r="H9" s="345">
        <v>0</v>
      </c>
      <c r="I9" s="345">
        <v>0</v>
      </c>
      <c r="J9" s="352">
        <v>1596</v>
      </c>
      <c r="K9" s="353">
        <v>0</v>
      </c>
      <c r="L9" s="348">
        <v>0</v>
      </c>
      <c r="M9" s="345">
        <v>0</v>
      </c>
      <c r="N9" s="345">
        <v>0</v>
      </c>
      <c r="O9" s="345">
        <v>0</v>
      </c>
      <c r="P9" s="345">
        <v>0</v>
      </c>
      <c r="Q9" s="345">
        <v>0</v>
      </c>
      <c r="R9" s="345">
        <v>0</v>
      </c>
      <c r="S9" s="345">
        <v>0</v>
      </c>
      <c r="T9" s="345">
        <v>0</v>
      </c>
      <c r="U9" s="345">
        <v>0</v>
      </c>
      <c r="V9" s="345">
        <v>0</v>
      </c>
      <c r="W9" s="345">
        <v>0</v>
      </c>
      <c r="X9" s="345">
        <v>0</v>
      </c>
      <c r="Y9" s="345">
        <v>0</v>
      </c>
      <c r="Z9" s="352">
        <v>0</v>
      </c>
      <c r="AA9" s="352">
        <v>0</v>
      </c>
      <c r="AC9" s="349"/>
      <c r="AD9" s="349"/>
    </row>
    <row r="10" spans="1:30" ht="21" customHeight="1">
      <c r="A10" s="350" t="s">
        <v>332</v>
      </c>
      <c r="B10" s="351">
        <v>0</v>
      </c>
      <c r="C10" s="345">
        <v>0</v>
      </c>
      <c r="D10" s="345">
        <v>0</v>
      </c>
      <c r="E10" s="345">
        <v>0</v>
      </c>
      <c r="F10" s="345">
        <v>2742</v>
      </c>
      <c r="G10" s="345">
        <v>0</v>
      </c>
      <c r="H10" s="345">
        <v>4422</v>
      </c>
      <c r="I10" s="345">
        <v>4422</v>
      </c>
      <c r="J10" s="352">
        <v>7164</v>
      </c>
      <c r="K10" s="353">
        <v>4422</v>
      </c>
      <c r="L10" s="354"/>
      <c r="M10" s="355"/>
      <c r="N10" s="355"/>
      <c r="O10" s="355"/>
      <c r="P10" s="355"/>
      <c r="Q10" s="355"/>
      <c r="R10" s="355"/>
      <c r="S10" s="355"/>
      <c r="T10" s="355"/>
      <c r="U10" s="355"/>
      <c r="V10" s="355"/>
      <c r="W10" s="355"/>
      <c r="X10" s="355"/>
      <c r="Y10" s="355"/>
      <c r="Z10" s="355"/>
      <c r="AA10" s="355"/>
      <c r="AC10" s="349"/>
      <c r="AD10" s="349"/>
    </row>
    <row r="11" spans="1:30" ht="21" customHeight="1">
      <c r="A11" s="350" t="s">
        <v>333</v>
      </c>
      <c r="B11" s="351">
        <v>945</v>
      </c>
      <c r="C11" s="345">
        <v>0</v>
      </c>
      <c r="D11" s="345">
        <v>0</v>
      </c>
      <c r="E11" s="345">
        <v>0</v>
      </c>
      <c r="F11" s="345">
        <v>0</v>
      </c>
      <c r="G11" s="345">
        <v>0</v>
      </c>
      <c r="H11" s="345">
        <v>0</v>
      </c>
      <c r="I11" s="345">
        <v>0</v>
      </c>
      <c r="J11" s="352">
        <v>945</v>
      </c>
      <c r="K11" s="353">
        <v>0</v>
      </c>
      <c r="L11" s="354"/>
      <c r="M11" s="355"/>
      <c r="N11" s="355"/>
      <c r="O11" s="355"/>
      <c r="P11" s="355"/>
      <c r="Q11" s="355"/>
      <c r="R11" s="355"/>
      <c r="S11" s="355"/>
      <c r="T11" s="355"/>
      <c r="U11" s="355"/>
      <c r="V11" s="355"/>
      <c r="W11" s="355"/>
      <c r="X11" s="355"/>
      <c r="Y11" s="355"/>
      <c r="Z11" s="355"/>
      <c r="AA11" s="355"/>
      <c r="AC11" s="349"/>
      <c r="AD11" s="349"/>
    </row>
    <row r="12" spans="1:30" ht="21" customHeight="1">
      <c r="A12" s="350" t="s">
        <v>334</v>
      </c>
      <c r="B12" s="351">
        <v>200</v>
      </c>
      <c r="C12" s="345">
        <v>0</v>
      </c>
      <c r="D12" s="345">
        <v>0</v>
      </c>
      <c r="E12" s="345">
        <v>0</v>
      </c>
      <c r="F12" s="345">
        <v>2580</v>
      </c>
      <c r="G12" s="345">
        <v>0</v>
      </c>
      <c r="H12" s="345">
        <v>0</v>
      </c>
      <c r="I12" s="345">
        <v>0</v>
      </c>
      <c r="J12" s="352">
        <v>2780</v>
      </c>
      <c r="K12" s="353">
        <v>0</v>
      </c>
      <c r="L12" s="354"/>
      <c r="M12" s="355"/>
      <c r="N12" s="355"/>
      <c r="O12" s="355"/>
      <c r="P12" s="355"/>
      <c r="Q12" s="355"/>
      <c r="R12" s="355"/>
      <c r="S12" s="355"/>
      <c r="T12" s="355"/>
      <c r="U12" s="355"/>
      <c r="V12" s="355"/>
      <c r="W12" s="355"/>
      <c r="X12" s="355"/>
      <c r="Y12" s="355"/>
      <c r="Z12" s="355"/>
      <c r="AA12" s="355"/>
      <c r="AC12" s="349"/>
      <c r="AD12" s="349"/>
    </row>
    <row r="13" spans="1:30" ht="21" customHeight="1">
      <c r="A13" s="350" t="s">
        <v>110</v>
      </c>
      <c r="B13" s="351">
        <v>8631</v>
      </c>
      <c r="C13" s="345">
        <v>0</v>
      </c>
      <c r="D13" s="345">
        <v>0</v>
      </c>
      <c r="E13" s="345">
        <v>0</v>
      </c>
      <c r="F13" s="345">
        <v>0</v>
      </c>
      <c r="G13" s="345">
        <v>0</v>
      </c>
      <c r="H13" s="345">
        <v>0</v>
      </c>
      <c r="I13" s="345">
        <v>0</v>
      </c>
      <c r="J13" s="352">
        <v>8631</v>
      </c>
      <c r="K13" s="353">
        <v>0</v>
      </c>
      <c r="L13" s="348">
        <v>2323.896</v>
      </c>
      <c r="M13" s="345">
        <v>0</v>
      </c>
      <c r="N13" s="345">
        <v>165.93</v>
      </c>
      <c r="O13" s="345">
        <v>0</v>
      </c>
      <c r="P13" s="345">
        <v>431.773</v>
      </c>
      <c r="Q13" s="345">
        <v>0</v>
      </c>
      <c r="R13" s="345">
        <v>0</v>
      </c>
      <c r="S13" s="345">
        <v>0</v>
      </c>
      <c r="T13" s="345">
        <v>0</v>
      </c>
      <c r="U13" s="345">
        <v>0</v>
      </c>
      <c r="V13" s="345">
        <v>0</v>
      </c>
      <c r="W13" s="345">
        <v>0</v>
      </c>
      <c r="X13" s="345">
        <v>0</v>
      </c>
      <c r="Y13" s="345">
        <v>0</v>
      </c>
      <c r="Z13" s="352">
        <v>2921.599</v>
      </c>
      <c r="AA13" s="352">
        <v>0</v>
      </c>
      <c r="AC13" s="349"/>
      <c r="AD13" s="349"/>
    </row>
    <row r="14" spans="1:30" ht="21" customHeight="1">
      <c r="A14" s="350" t="s">
        <v>111</v>
      </c>
      <c r="B14" s="351">
        <v>5257</v>
      </c>
      <c r="C14" s="345">
        <v>0</v>
      </c>
      <c r="D14" s="345">
        <v>0</v>
      </c>
      <c r="E14" s="345">
        <v>0</v>
      </c>
      <c r="F14" s="345">
        <v>0</v>
      </c>
      <c r="G14" s="345">
        <v>0</v>
      </c>
      <c r="H14" s="345">
        <v>10</v>
      </c>
      <c r="I14" s="345">
        <v>0</v>
      </c>
      <c r="J14" s="352">
        <v>5267</v>
      </c>
      <c r="K14" s="353">
        <v>0</v>
      </c>
      <c r="L14" s="348"/>
      <c r="M14" s="345"/>
      <c r="N14" s="345"/>
      <c r="O14" s="345"/>
      <c r="P14" s="345"/>
      <c r="Q14" s="345"/>
      <c r="R14" s="345"/>
      <c r="S14" s="345"/>
      <c r="T14" s="345"/>
      <c r="U14" s="345"/>
      <c r="V14" s="345"/>
      <c r="W14" s="345"/>
      <c r="X14" s="345"/>
      <c r="Y14" s="345"/>
      <c r="Z14" s="352"/>
      <c r="AA14" s="352"/>
      <c r="AC14" s="349"/>
      <c r="AD14" s="349"/>
    </row>
    <row r="15" spans="1:30" ht="21" customHeight="1">
      <c r="A15" s="350" t="s">
        <v>335</v>
      </c>
      <c r="B15" s="351">
        <v>5460</v>
      </c>
      <c r="C15" s="345">
        <v>0</v>
      </c>
      <c r="D15" s="345">
        <v>0</v>
      </c>
      <c r="E15" s="345">
        <v>0</v>
      </c>
      <c r="F15" s="345">
        <v>0</v>
      </c>
      <c r="G15" s="345">
        <v>0</v>
      </c>
      <c r="H15" s="345">
        <v>0</v>
      </c>
      <c r="I15" s="345">
        <v>0</v>
      </c>
      <c r="J15" s="352">
        <v>5460</v>
      </c>
      <c r="K15" s="353">
        <v>0</v>
      </c>
      <c r="L15" s="354"/>
      <c r="M15" s="355"/>
      <c r="N15" s="355"/>
      <c r="O15" s="355"/>
      <c r="P15" s="355"/>
      <c r="Q15" s="355"/>
      <c r="R15" s="355"/>
      <c r="S15" s="355"/>
      <c r="T15" s="355"/>
      <c r="U15" s="355"/>
      <c r="V15" s="355"/>
      <c r="W15" s="355"/>
      <c r="X15" s="355"/>
      <c r="Y15" s="355"/>
      <c r="Z15" s="355"/>
      <c r="AA15" s="355"/>
      <c r="AC15" s="349"/>
      <c r="AD15" s="349"/>
    </row>
    <row r="16" spans="1:30" ht="21" customHeight="1">
      <c r="A16" s="350" t="s">
        <v>336</v>
      </c>
      <c r="B16" s="355"/>
      <c r="C16" s="355"/>
      <c r="D16" s="355"/>
      <c r="E16" s="355"/>
      <c r="F16" s="355"/>
      <c r="G16" s="355"/>
      <c r="H16" s="355"/>
      <c r="I16" s="355"/>
      <c r="J16" s="352"/>
      <c r="K16" s="353"/>
      <c r="L16" s="348">
        <v>594.534</v>
      </c>
      <c r="M16" s="345">
        <v>0</v>
      </c>
      <c r="N16" s="345">
        <v>0</v>
      </c>
      <c r="O16" s="345">
        <v>0</v>
      </c>
      <c r="P16" s="345">
        <v>0</v>
      </c>
      <c r="Q16" s="345">
        <v>0</v>
      </c>
      <c r="R16" s="345">
        <v>0</v>
      </c>
      <c r="S16" s="345">
        <v>0</v>
      </c>
      <c r="T16" s="345">
        <v>0</v>
      </c>
      <c r="U16" s="345">
        <v>0</v>
      </c>
      <c r="V16" s="345">
        <v>0</v>
      </c>
      <c r="W16" s="345">
        <v>0</v>
      </c>
      <c r="X16" s="345">
        <v>0</v>
      </c>
      <c r="Y16" s="345">
        <v>0</v>
      </c>
      <c r="Z16" s="352">
        <v>594.534</v>
      </c>
      <c r="AA16" s="352">
        <v>0</v>
      </c>
      <c r="AC16" s="349"/>
      <c r="AD16" s="349"/>
    </row>
    <row r="17" spans="1:30" ht="21" customHeight="1">
      <c r="A17" s="350" t="s">
        <v>337</v>
      </c>
      <c r="B17" s="351">
        <v>0</v>
      </c>
      <c r="C17" s="345">
        <v>0</v>
      </c>
      <c r="D17" s="345">
        <v>0</v>
      </c>
      <c r="E17" s="345">
        <v>0</v>
      </c>
      <c r="F17" s="345">
        <v>1948</v>
      </c>
      <c r="G17" s="345">
        <v>1948</v>
      </c>
      <c r="H17" s="345">
        <v>0</v>
      </c>
      <c r="I17" s="345">
        <v>0</v>
      </c>
      <c r="J17" s="352">
        <v>1948</v>
      </c>
      <c r="K17" s="353">
        <v>1948</v>
      </c>
      <c r="L17" s="348">
        <v>19.239</v>
      </c>
      <c r="M17" s="345">
        <v>0</v>
      </c>
      <c r="N17" s="345">
        <v>0</v>
      </c>
      <c r="O17" s="345">
        <v>0</v>
      </c>
      <c r="P17" s="345">
        <v>0</v>
      </c>
      <c r="Q17" s="345">
        <v>0</v>
      </c>
      <c r="R17" s="345">
        <v>0</v>
      </c>
      <c r="S17" s="345">
        <v>0</v>
      </c>
      <c r="T17" s="345">
        <v>0</v>
      </c>
      <c r="U17" s="345">
        <v>0</v>
      </c>
      <c r="V17" s="345">
        <v>0</v>
      </c>
      <c r="W17" s="345">
        <v>0</v>
      </c>
      <c r="X17" s="345">
        <v>0</v>
      </c>
      <c r="Y17" s="345">
        <v>0</v>
      </c>
      <c r="Z17" s="352">
        <v>19.239</v>
      </c>
      <c r="AA17" s="352">
        <v>0</v>
      </c>
      <c r="AC17" s="349"/>
      <c r="AD17" s="349"/>
    </row>
    <row r="18" spans="1:30" ht="21" customHeight="1">
      <c r="A18" s="350" t="s">
        <v>338</v>
      </c>
      <c r="B18" s="351">
        <v>0</v>
      </c>
      <c r="C18" s="345">
        <v>0</v>
      </c>
      <c r="D18" s="345">
        <v>0</v>
      </c>
      <c r="E18" s="345">
        <v>0</v>
      </c>
      <c r="F18" s="345">
        <v>0</v>
      </c>
      <c r="G18" s="345">
        <v>0</v>
      </c>
      <c r="H18" s="345">
        <v>0</v>
      </c>
      <c r="I18" s="345">
        <v>0</v>
      </c>
      <c r="J18" s="352">
        <v>0</v>
      </c>
      <c r="K18" s="353">
        <v>0</v>
      </c>
      <c r="L18" s="354"/>
      <c r="M18" s="355"/>
      <c r="N18" s="355"/>
      <c r="O18" s="355"/>
      <c r="P18" s="355"/>
      <c r="Q18" s="355"/>
      <c r="R18" s="355"/>
      <c r="S18" s="355"/>
      <c r="T18" s="355"/>
      <c r="U18" s="355"/>
      <c r="V18" s="355"/>
      <c r="W18" s="355"/>
      <c r="X18" s="355"/>
      <c r="Y18" s="355"/>
      <c r="Z18" s="355"/>
      <c r="AA18" s="355"/>
      <c r="AC18" s="349"/>
      <c r="AD18" s="349"/>
    </row>
    <row r="19" spans="1:30" ht="21" customHeight="1">
      <c r="A19" s="350" t="s">
        <v>339</v>
      </c>
      <c r="B19" s="351">
        <v>1324</v>
      </c>
      <c r="C19" s="345">
        <v>0</v>
      </c>
      <c r="D19" s="345">
        <v>0</v>
      </c>
      <c r="E19" s="345">
        <v>0</v>
      </c>
      <c r="F19" s="345">
        <v>1408</v>
      </c>
      <c r="G19" s="345">
        <v>0</v>
      </c>
      <c r="H19" s="345">
        <v>0</v>
      </c>
      <c r="I19" s="345">
        <v>0</v>
      </c>
      <c r="J19" s="352">
        <v>2732</v>
      </c>
      <c r="K19" s="353">
        <v>0</v>
      </c>
      <c r="L19" s="348">
        <v>0</v>
      </c>
      <c r="M19" s="345">
        <v>0</v>
      </c>
      <c r="N19" s="345">
        <v>0</v>
      </c>
      <c r="O19" s="345">
        <v>0</v>
      </c>
      <c r="P19" s="345">
        <v>0</v>
      </c>
      <c r="Q19" s="345">
        <v>0</v>
      </c>
      <c r="R19" s="345">
        <v>0</v>
      </c>
      <c r="S19" s="345">
        <v>0</v>
      </c>
      <c r="T19" s="345">
        <v>0</v>
      </c>
      <c r="U19" s="345">
        <v>0</v>
      </c>
      <c r="V19" s="345">
        <v>0</v>
      </c>
      <c r="W19" s="345">
        <v>0</v>
      </c>
      <c r="X19" s="345">
        <v>0</v>
      </c>
      <c r="Y19" s="345">
        <v>0</v>
      </c>
      <c r="Z19" s="352">
        <v>0</v>
      </c>
      <c r="AA19" s="352">
        <v>0</v>
      </c>
      <c r="AC19" s="349"/>
      <c r="AD19" s="349"/>
    </row>
    <row r="20" spans="1:30" ht="21" customHeight="1">
      <c r="A20" s="356" t="s">
        <v>340</v>
      </c>
      <c r="B20" s="351">
        <v>206</v>
      </c>
      <c r="C20" s="345">
        <v>0</v>
      </c>
      <c r="D20" s="345">
        <v>0</v>
      </c>
      <c r="E20" s="345">
        <v>0</v>
      </c>
      <c r="F20" s="345">
        <v>591</v>
      </c>
      <c r="G20" s="345">
        <v>0</v>
      </c>
      <c r="H20" s="345">
        <v>0</v>
      </c>
      <c r="I20" s="345">
        <v>0</v>
      </c>
      <c r="J20" s="352">
        <v>797</v>
      </c>
      <c r="K20" s="353">
        <v>0</v>
      </c>
      <c r="L20" s="348">
        <v>9.371</v>
      </c>
      <c r="M20" s="345">
        <v>0</v>
      </c>
      <c r="N20" s="345">
        <v>0</v>
      </c>
      <c r="O20" s="345">
        <v>0</v>
      </c>
      <c r="P20" s="345">
        <v>0</v>
      </c>
      <c r="Q20" s="345">
        <v>0</v>
      </c>
      <c r="R20" s="345">
        <v>0</v>
      </c>
      <c r="S20" s="345">
        <v>0</v>
      </c>
      <c r="T20" s="345">
        <v>0</v>
      </c>
      <c r="U20" s="345">
        <v>0</v>
      </c>
      <c r="V20" s="345">
        <v>0</v>
      </c>
      <c r="W20" s="345">
        <v>0</v>
      </c>
      <c r="X20" s="345">
        <v>0</v>
      </c>
      <c r="Y20" s="345">
        <v>0</v>
      </c>
      <c r="Z20" s="352">
        <v>9.371</v>
      </c>
      <c r="AA20" s="352">
        <v>0</v>
      </c>
      <c r="AC20" s="349"/>
      <c r="AD20" s="349"/>
    </row>
    <row r="21" spans="1:30" ht="21" customHeight="1">
      <c r="A21" s="350" t="s">
        <v>119</v>
      </c>
      <c r="B21" s="351">
        <v>1889</v>
      </c>
      <c r="C21" s="345">
        <v>0</v>
      </c>
      <c r="D21" s="345">
        <v>0</v>
      </c>
      <c r="E21" s="345">
        <v>0</v>
      </c>
      <c r="F21" s="345">
        <v>0</v>
      </c>
      <c r="G21" s="345">
        <v>0</v>
      </c>
      <c r="H21" s="345">
        <v>0</v>
      </c>
      <c r="I21" s="345">
        <v>280</v>
      </c>
      <c r="J21" s="352">
        <v>1889</v>
      </c>
      <c r="K21" s="353">
        <v>280</v>
      </c>
      <c r="L21" s="354"/>
      <c r="M21" s="355"/>
      <c r="N21" s="355"/>
      <c r="O21" s="355"/>
      <c r="P21" s="355"/>
      <c r="Q21" s="355"/>
      <c r="R21" s="355"/>
      <c r="S21" s="355"/>
      <c r="T21" s="355"/>
      <c r="U21" s="355"/>
      <c r="V21" s="355"/>
      <c r="W21" s="355"/>
      <c r="X21" s="355"/>
      <c r="Y21" s="355"/>
      <c r="Z21" s="355"/>
      <c r="AA21" s="355"/>
      <c r="AC21" s="349"/>
      <c r="AD21" s="349"/>
    </row>
    <row r="22" spans="1:30" ht="21" customHeight="1">
      <c r="A22" s="350" t="s">
        <v>341</v>
      </c>
      <c r="B22" s="351">
        <v>24</v>
      </c>
      <c r="C22" s="345">
        <v>0</v>
      </c>
      <c r="D22" s="345">
        <v>0</v>
      </c>
      <c r="E22" s="345">
        <v>0</v>
      </c>
      <c r="F22" s="345">
        <v>863</v>
      </c>
      <c r="G22" s="345">
        <v>0</v>
      </c>
      <c r="H22" s="345">
        <v>0</v>
      </c>
      <c r="I22" s="345">
        <v>0</v>
      </c>
      <c r="J22" s="352">
        <v>887</v>
      </c>
      <c r="K22" s="353">
        <v>0</v>
      </c>
      <c r="L22" s="348">
        <v>12.319</v>
      </c>
      <c r="M22" s="345">
        <v>0</v>
      </c>
      <c r="N22" s="345">
        <v>14.338</v>
      </c>
      <c r="O22" s="345">
        <v>0</v>
      </c>
      <c r="P22" s="345">
        <v>10.732</v>
      </c>
      <c r="Q22" s="345">
        <v>0</v>
      </c>
      <c r="R22" s="345">
        <v>0</v>
      </c>
      <c r="S22" s="345">
        <v>0</v>
      </c>
      <c r="T22" s="345">
        <v>0</v>
      </c>
      <c r="U22" s="345">
        <v>0</v>
      </c>
      <c r="V22" s="345">
        <v>0</v>
      </c>
      <c r="W22" s="345">
        <v>0</v>
      </c>
      <c r="X22" s="345">
        <v>0</v>
      </c>
      <c r="Y22" s="345">
        <v>0</v>
      </c>
      <c r="Z22" s="352">
        <v>37.388999999999996</v>
      </c>
      <c r="AA22" s="352">
        <v>0</v>
      </c>
      <c r="AC22" s="349"/>
      <c r="AD22" s="349"/>
    </row>
    <row r="23" spans="1:30" ht="21" customHeight="1" thickBot="1">
      <c r="A23" s="343" t="s">
        <v>342</v>
      </c>
      <c r="B23" s="357">
        <v>0</v>
      </c>
      <c r="C23" s="358">
        <v>0</v>
      </c>
      <c r="D23" s="358">
        <v>0</v>
      </c>
      <c r="E23" s="358">
        <v>0</v>
      </c>
      <c r="F23" s="358">
        <v>2543</v>
      </c>
      <c r="G23" s="358">
        <v>0</v>
      </c>
      <c r="H23" s="358">
        <v>0</v>
      </c>
      <c r="I23" s="358">
        <v>0</v>
      </c>
      <c r="J23" s="359">
        <v>2543</v>
      </c>
      <c r="K23" s="360">
        <v>0</v>
      </c>
      <c r="L23" s="361">
        <v>0</v>
      </c>
      <c r="M23" s="358">
        <v>0</v>
      </c>
      <c r="N23" s="358">
        <v>0</v>
      </c>
      <c r="O23" s="358">
        <v>0</v>
      </c>
      <c r="P23" s="358">
        <v>0</v>
      </c>
      <c r="Q23" s="358">
        <v>0</v>
      </c>
      <c r="R23" s="358">
        <v>0</v>
      </c>
      <c r="S23" s="358">
        <v>0</v>
      </c>
      <c r="T23" s="358">
        <v>0</v>
      </c>
      <c r="U23" s="358">
        <v>0</v>
      </c>
      <c r="V23" s="358">
        <v>0</v>
      </c>
      <c r="W23" s="358">
        <v>0</v>
      </c>
      <c r="X23" s="358">
        <v>0</v>
      </c>
      <c r="Y23" s="358">
        <v>0</v>
      </c>
      <c r="Z23" s="359">
        <v>0</v>
      </c>
      <c r="AA23" s="359">
        <v>0</v>
      </c>
      <c r="AC23" s="349"/>
      <c r="AD23" s="349"/>
    </row>
    <row r="24" spans="1:30" ht="21" customHeight="1">
      <c r="A24" s="362" t="s">
        <v>124</v>
      </c>
      <c r="B24" s="363">
        <v>35625</v>
      </c>
      <c r="C24" s="363">
        <v>0</v>
      </c>
      <c r="D24" s="363">
        <v>4257</v>
      </c>
      <c r="E24" s="363">
        <v>0</v>
      </c>
      <c r="F24" s="363">
        <v>41796</v>
      </c>
      <c r="G24" s="363">
        <v>1948</v>
      </c>
      <c r="H24" s="363">
        <v>4432</v>
      </c>
      <c r="I24" s="363">
        <v>4702</v>
      </c>
      <c r="J24" s="363">
        <v>86110</v>
      </c>
      <c r="K24" s="364">
        <v>6650</v>
      </c>
      <c r="L24" s="365">
        <v>3016.4200000000005</v>
      </c>
      <c r="M24" s="363">
        <v>0</v>
      </c>
      <c r="N24" s="363">
        <v>288.26800000000003</v>
      </c>
      <c r="O24" s="363">
        <v>0</v>
      </c>
      <c r="P24" s="363">
        <v>472.966</v>
      </c>
      <c r="Q24" s="363">
        <v>0</v>
      </c>
      <c r="R24" s="363">
        <v>0</v>
      </c>
      <c r="S24" s="363">
        <v>0</v>
      </c>
      <c r="T24" s="363">
        <v>563.479</v>
      </c>
      <c r="U24" s="363">
        <v>0</v>
      </c>
      <c r="V24" s="363">
        <v>0</v>
      </c>
      <c r="W24" s="363">
        <v>0</v>
      </c>
      <c r="X24" s="363">
        <v>0</v>
      </c>
      <c r="Y24" s="363">
        <v>0</v>
      </c>
      <c r="Z24" s="363">
        <v>4341.133000000001</v>
      </c>
      <c r="AA24" s="363">
        <v>0</v>
      </c>
      <c r="AC24" s="349"/>
      <c r="AD24" s="349"/>
    </row>
  </sheetData>
  <sheetProtection/>
  <mergeCells count="15">
    <mergeCell ref="X3:Y3"/>
    <mergeCell ref="Z3:AA3"/>
    <mergeCell ref="A2:A4"/>
    <mergeCell ref="B2:K2"/>
    <mergeCell ref="L2:AA2"/>
    <mergeCell ref="B3:C3"/>
    <mergeCell ref="D3:E3"/>
    <mergeCell ref="F3:G3"/>
    <mergeCell ref="H3:I3"/>
    <mergeCell ref="J3:K3"/>
    <mergeCell ref="L3:M3"/>
    <mergeCell ref="N3:O3"/>
    <mergeCell ref="P3:S3"/>
    <mergeCell ref="T3:U3"/>
    <mergeCell ref="V3:W3"/>
  </mergeCells>
  <printOptions/>
  <pageMargins left="0.5905511811023623" right="0.5905511811023623" top="0.7874015748031497" bottom="0.3937007874015748" header="0" footer="0.1968503937007874"/>
  <pageSetup fitToHeight="1" fitToWidth="1" horizontalDpi="600" verticalDpi="600" orientation="landscape" paperSize="9" scale="96"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6"/>
  <sheetViews>
    <sheetView view="pageBreakPreview" zoomScaleSheetLayoutView="100" zoomScalePageLayoutView="0" workbookViewId="0" topLeftCell="A1">
      <selection activeCell="K15" sqref="K15"/>
    </sheetView>
  </sheetViews>
  <sheetFormatPr defaultColWidth="12.375" defaultRowHeight="13.5"/>
  <cols>
    <col min="1" max="1" width="8.375" style="336" customWidth="1"/>
    <col min="2" max="5" width="6.375" style="383" customWidth="1"/>
    <col min="6" max="6" width="7.625" style="383" customWidth="1"/>
    <col min="7" max="18" width="6.375" style="383" customWidth="1"/>
    <col min="19" max="19" width="7.625" style="383" customWidth="1"/>
    <col min="20" max="20" width="12.25390625" style="336" customWidth="1"/>
    <col min="21" max="16384" width="12.375" style="336" customWidth="1"/>
  </cols>
  <sheetData>
    <row r="1" spans="1:19" s="334" customFormat="1" ht="21">
      <c r="A1" s="333" t="s">
        <v>343</v>
      </c>
      <c r="B1" s="366"/>
      <c r="C1" s="366"/>
      <c r="D1" s="366"/>
      <c r="E1" s="366"/>
      <c r="F1" s="366"/>
      <c r="G1" s="366"/>
      <c r="H1" s="366"/>
      <c r="I1" s="366"/>
      <c r="J1" s="366"/>
      <c r="K1" s="366"/>
      <c r="L1" s="366"/>
      <c r="M1" s="366"/>
      <c r="N1" s="366"/>
      <c r="O1" s="366"/>
      <c r="P1" s="366"/>
      <c r="Q1" s="366"/>
      <c r="R1" s="366"/>
      <c r="S1" s="335"/>
    </row>
    <row r="2" spans="1:19" ht="14.25">
      <c r="A2" s="893" t="s">
        <v>344</v>
      </c>
      <c r="B2" s="902" t="s">
        <v>345</v>
      </c>
      <c r="C2" s="903"/>
      <c r="D2" s="903"/>
      <c r="E2" s="903"/>
      <c r="F2" s="903"/>
      <c r="G2" s="902" t="s">
        <v>346</v>
      </c>
      <c r="H2" s="903"/>
      <c r="I2" s="903"/>
      <c r="J2" s="903"/>
      <c r="K2" s="903"/>
      <c r="L2" s="903"/>
      <c r="M2" s="903"/>
      <c r="N2" s="903"/>
      <c r="O2" s="903"/>
      <c r="P2" s="903"/>
      <c r="Q2" s="903"/>
      <c r="R2" s="903"/>
      <c r="S2" s="904"/>
    </row>
    <row r="3" spans="1:19" ht="14.25">
      <c r="A3" s="900"/>
      <c r="B3" s="902" t="s">
        <v>347</v>
      </c>
      <c r="C3" s="903"/>
      <c r="D3" s="903"/>
      <c r="E3" s="903"/>
      <c r="F3" s="904"/>
      <c r="G3" s="902" t="s">
        <v>348</v>
      </c>
      <c r="H3" s="903"/>
      <c r="I3" s="903"/>
      <c r="J3" s="903"/>
      <c r="K3" s="903"/>
      <c r="L3" s="903"/>
      <c r="M3" s="903"/>
      <c r="N3" s="903"/>
      <c r="O3" s="904"/>
      <c r="P3" s="905" t="s">
        <v>349</v>
      </c>
      <c r="Q3" s="905" t="s">
        <v>284</v>
      </c>
      <c r="R3" s="905" t="s">
        <v>350</v>
      </c>
      <c r="S3" s="905" t="s">
        <v>351</v>
      </c>
    </row>
    <row r="4" spans="1:19" ht="14.25">
      <c r="A4" s="900"/>
      <c r="B4" s="905" t="s">
        <v>352</v>
      </c>
      <c r="C4" s="905" t="s">
        <v>353</v>
      </c>
      <c r="D4" s="905" t="s">
        <v>354</v>
      </c>
      <c r="E4" s="905" t="s">
        <v>322</v>
      </c>
      <c r="F4" s="905" t="s">
        <v>284</v>
      </c>
      <c r="G4" s="902" t="s">
        <v>355</v>
      </c>
      <c r="H4" s="904"/>
      <c r="I4" s="905" t="s">
        <v>356</v>
      </c>
      <c r="J4" s="905" t="s">
        <v>354</v>
      </c>
      <c r="K4" s="905" t="s">
        <v>357</v>
      </c>
      <c r="L4" s="905" t="s">
        <v>358</v>
      </c>
      <c r="M4" s="905" t="s">
        <v>359</v>
      </c>
      <c r="N4" s="905" t="s">
        <v>322</v>
      </c>
      <c r="O4" s="905" t="s">
        <v>360</v>
      </c>
      <c r="P4" s="906"/>
      <c r="Q4" s="906"/>
      <c r="R4" s="906"/>
      <c r="S4" s="906"/>
    </row>
    <row r="5" spans="1:19" ht="14.25">
      <c r="A5" s="901"/>
      <c r="B5" s="907"/>
      <c r="C5" s="907"/>
      <c r="D5" s="907"/>
      <c r="E5" s="907"/>
      <c r="F5" s="907"/>
      <c r="G5" s="367" t="s">
        <v>361</v>
      </c>
      <c r="H5" s="367" t="s">
        <v>362</v>
      </c>
      <c r="I5" s="907"/>
      <c r="J5" s="907"/>
      <c r="K5" s="907"/>
      <c r="L5" s="907"/>
      <c r="M5" s="907"/>
      <c r="N5" s="907"/>
      <c r="O5" s="907"/>
      <c r="P5" s="907"/>
      <c r="Q5" s="907"/>
      <c r="R5" s="907"/>
      <c r="S5" s="907"/>
    </row>
    <row r="6" spans="1:19" ht="21" customHeight="1">
      <c r="A6" s="343" t="s">
        <v>327</v>
      </c>
      <c r="B6" s="368">
        <v>38352</v>
      </c>
      <c r="C6" s="369">
        <v>8861</v>
      </c>
      <c r="D6" s="369">
        <v>1795</v>
      </c>
      <c r="E6" s="369">
        <v>31</v>
      </c>
      <c r="F6" s="370">
        <v>49039</v>
      </c>
      <c r="G6" s="368">
        <v>36587</v>
      </c>
      <c r="H6" s="369">
        <v>1765</v>
      </c>
      <c r="I6" s="369">
        <v>7152</v>
      </c>
      <c r="J6" s="369">
        <v>1795</v>
      </c>
      <c r="K6" s="369">
        <v>1672</v>
      </c>
      <c r="L6" s="369">
        <v>37</v>
      </c>
      <c r="M6" s="369">
        <v>31</v>
      </c>
      <c r="N6" s="369">
        <v>0</v>
      </c>
      <c r="O6" s="370">
        <v>49039</v>
      </c>
      <c r="P6" s="369">
        <v>0</v>
      </c>
      <c r="Q6" s="370">
        <v>49039</v>
      </c>
      <c r="R6" s="369">
        <v>0</v>
      </c>
      <c r="S6" s="370">
        <v>49039</v>
      </c>
    </row>
    <row r="7" spans="1:19" ht="21" customHeight="1">
      <c r="A7" s="350" t="s">
        <v>328</v>
      </c>
      <c r="B7" s="371">
        <v>4536</v>
      </c>
      <c r="C7" s="369">
        <v>1414</v>
      </c>
      <c r="D7" s="369">
        <v>2006</v>
      </c>
      <c r="E7" s="369">
        <v>210</v>
      </c>
      <c r="F7" s="372">
        <v>8166</v>
      </c>
      <c r="G7" s="371">
        <v>4530</v>
      </c>
      <c r="H7" s="369">
        <v>0</v>
      </c>
      <c r="I7" s="369">
        <v>1038</v>
      </c>
      <c r="J7" s="369">
        <v>2006</v>
      </c>
      <c r="K7" s="369">
        <v>265</v>
      </c>
      <c r="L7" s="369">
        <v>107</v>
      </c>
      <c r="M7" s="369">
        <v>3</v>
      </c>
      <c r="N7" s="369">
        <v>210</v>
      </c>
      <c r="O7" s="373">
        <v>8159</v>
      </c>
      <c r="P7" s="374">
        <v>7</v>
      </c>
      <c r="Q7" s="373">
        <v>8166</v>
      </c>
      <c r="R7" s="374">
        <v>0</v>
      </c>
      <c r="S7" s="373">
        <v>8166</v>
      </c>
    </row>
    <row r="8" spans="1:19" ht="21" customHeight="1">
      <c r="A8" s="350" t="s">
        <v>329</v>
      </c>
      <c r="B8" s="371">
        <v>9283</v>
      </c>
      <c r="C8" s="369">
        <v>3172</v>
      </c>
      <c r="D8" s="369">
        <v>468</v>
      </c>
      <c r="E8" s="369">
        <v>7</v>
      </c>
      <c r="F8" s="372">
        <v>12930</v>
      </c>
      <c r="G8" s="371">
        <v>0</v>
      </c>
      <c r="H8" s="369">
        <v>0</v>
      </c>
      <c r="I8" s="369">
        <v>0</v>
      </c>
      <c r="J8" s="369">
        <v>0</v>
      </c>
      <c r="K8" s="369">
        <v>0</v>
      </c>
      <c r="L8" s="369">
        <v>0</v>
      </c>
      <c r="M8" s="369">
        <v>0</v>
      </c>
      <c r="N8" s="369">
        <v>0</v>
      </c>
      <c r="O8" s="373">
        <v>0</v>
      </c>
      <c r="P8" s="374">
        <v>0</v>
      </c>
      <c r="Q8" s="373">
        <v>0</v>
      </c>
      <c r="R8" s="374">
        <v>0</v>
      </c>
      <c r="S8" s="373">
        <v>0</v>
      </c>
    </row>
    <row r="9" spans="1:19" ht="21" customHeight="1">
      <c r="A9" s="350" t="s">
        <v>330</v>
      </c>
      <c r="B9" s="371">
        <v>1532</v>
      </c>
      <c r="C9" s="369">
        <v>536</v>
      </c>
      <c r="D9" s="369">
        <v>0</v>
      </c>
      <c r="E9" s="369">
        <v>134</v>
      </c>
      <c r="F9" s="372">
        <v>2202</v>
      </c>
      <c r="G9" s="371">
        <v>1532</v>
      </c>
      <c r="H9" s="369">
        <v>0</v>
      </c>
      <c r="I9" s="369">
        <v>536</v>
      </c>
      <c r="J9" s="369">
        <v>0</v>
      </c>
      <c r="K9" s="369">
        <v>103</v>
      </c>
      <c r="L9" s="369">
        <v>28</v>
      </c>
      <c r="M9" s="369">
        <v>1</v>
      </c>
      <c r="N9" s="369">
        <v>2</v>
      </c>
      <c r="O9" s="373">
        <v>2202</v>
      </c>
      <c r="P9" s="374">
        <v>0</v>
      </c>
      <c r="Q9" s="373">
        <v>2202</v>
      </c>
      <c r="R9" s="374">
        <v>0</v>
      </c>
      <c r="S9" s="373">
        <v>2202</v>
      </c>
    </row>
    <row r="10" spans="1:19" ht="21" customHeight="1">
      <c r="A10" s="350" t="s">
        <v>331</v>
      </c>
      <c r="B10" s="371">
        <v>921</v>
      </c>
      <c r="C10" s="369">
        <v>241</v>
      </c>
      <c r="D10" s="369">
        <v>33</v>
      </c>
      <c r="E10" s="369">
        <v>123</v>
      </c>
      <c r="F10" s="372">
        <v>1318</v>
      </c>
      <c r="G10" s="371">
        <v>921</v>
      </c>
      <c r="H10" s="369">
        <v>0</v>
      </c>
      <c r="I10" s="369">
        <v>241</v>
      </c>
      <c r="J10" s="369">
        <v>33</v>
      </c>
      <c r="K10" s="369">
        <v>122</v>
      </c>
      <c r="L10" s="369">
        <v>0</v>
      </c>
      <c r="M10" s="369">
        <v>0</v>
      </c>
      <c r="N10" s="369">
        <v>1</v>
      </c>
      <c r="O10" s="373">
        <v>1318</v>
      </c>
      <c r="P10" s="374">
        <v>0</v>
      </c>
      <c r="Q10" s="373">
        <v>1318</v>
      </c>
      <c r="R10" s="374">
        <v>0</v>
      </c>
      <c r="S10" s="373">
        <v>1318</v>
      </c>
    </row>
    <row r="11" spans="1:19" ht="21" customHeight="1">
      <c r="A11" s="350" t="s">
        <v>332</v>
      </c>
      <c r="B11" s="371">
        <v>0</v>
      </c>
      <c r="C11" s="369">
        <v>0</v>
      </c>
      <c r="D11" s="369">
        <v>0</v>
      </c>
      <c r="E11" s="369">
        <v>0</v>
      </c>
      <c r="F11" s="372">
        <v>0</v>
      </c>
      <c r="G11" s="371">
        <v>0</v>
      </c>
      <c r="H11" s="369">
        <v>0</v>
      </c>
      <c r="I11" s="369">
        <v>0</v>
      </c>
      <c r="J11" s="369">
        <v>0</v>
      </c>
      <c r="K11" s="369">
        <v>0</v>
      </c>
      <c r="L11" s="369">
        <v>0</v>
      </c>
      <c r="M11" s="369">
        <v>0</v>
      </c>
      <c r="N11" s="369">
        <v>0</v>
      </c>
      <c r="O11" s="373">
        <v>0</v>
      </c>
      <c r="P11" s="374">
        <v>0</v>
      </c>
      <c r="Q11" s="373">
        <v>0</v>
      </c>
      <c r="R11" s="374">
        <v>0</v>
      </c>
      <c r="S11" s="373">
        <v>0</v>
      </c>
    </row>
    <row r="12" spans="1:19" ht="21" customHeight="1">
      <c r="A12" s="350" t="s">
        <v>333</v>
      </c>
      <c r="B12" s="371">
        <v>1696</v>
      </c>
      <c r="C12" s="369">
        <v>424</v>
      </c>
      <c r="D12" s="369">
        <v>181</v>
      </c>
      <c r="E12" s="369">
        <v>11</v>
      </c>
      <c r="F12" s="372">
        <v>2312</v>
      </c>
      <c r="G12" s="371">
        <v>0</v>
      </c>
      <c r="H12" s="369">
        <v>0</v>
      </c>
      <c r="I12" s="369">
        <v>0</v>
      </c>
      <c r="J12" s="369">
        <v>0</v>
      </c>
      <c r="K12" s="369">
        <v>0</v>
      </c>
      <c r="L12" s="369">
        <v>0</v>
      </c>
      <c r="M12" s="369">
        <v>0</v>
      </c>
      <c r="N12" s="369">
        <v>0</v>
      </c>
      <c r="O12" s="373">
        <v>0</v>
      </c>
      <c r="P12" s="374">
        <v>0</v>
      </c>
      <c r="Q12" s="373">
        <v>0</v>
      </c>
      <c r="R12" s="374">
        <v>0</v>
      </c>
      <c r="S12" s="373">
        <v>0</v>
      </c>
    </row>
    <row r="13" spans="1:19" ht="21" customHeight="1">
      <c r="A13" s="350" t="s">
        <v>334</v>
      </c>
      <c r="B13" s="371">
        <v>2363</v>
      </c>
      <c r="C13" s="369">
        <v>461</v>
      </c>
      <c r="D13" s="369">
        <v>130</v>
      </c>
      <c r="E13" s="369">
        <v>520</v>
      </c>
      <c r="F13" s="372">
        <v>3474</v>
      </c>
      <c r="G13" s="371">
        <v>0</v>
      </c>
      <c r="H13" s="369">
        <v>0</v>
      </c>
      <c r="I13" s="369">
        <v>0</v>
      </c>
      <c r="J13" s="369">
        <v>0</v>
      </c>
      <c r="K13" s="369">
        <v>0</v>
      </c>
      <c r="L13" s="369">
        <v>0</v>
      </c>
      <c r="M13" s="369">
        <v>0</v>
      </c>
      <c r="N13" s="369">
        <v>0</v>
      </c>
      <c r="O13" s="373">
        <v>0</v>
      </c>
      <c r="P13" s="374">
        <v>0</v>
      </c>
      <c r="Q13" s="373">
        <v>0</v>
      </c>
      <c r="R13" s="374">
        <v>0</v>
      </c>
      <c r="S13" s="373">
        <v>0</v>
      </c>
    </row>
    <row r="14" spans="1:19" ht="21" customHeight="1">
      <c r="A14" s="350" t="s">
        <v>110</v>
      </c>
      <c r="B14" s="371">
        <v>7747</v>
      </c>
      <c r="C14" s="369">
        <v>580</v>
      </c>
      <c r="D14" s="369">
        <v>242</v>
      </c>
      <c r="E14" s="369">
        <v>457</v>
      </c>
      <c r="F14" s="372">
        <v>9026</v>
      </c>
      <c r="G14" s="371">
        <v>7592</v>
      </c>
      <c r="H14" s="369">
        <v>155</v>
      </c>
      <c r="I14" s="369">
        <v>580</v>
      </c>
      <c r="J14" s="369">
        <v>242</v>
      </c>
      <c r="K14" s="369">
        <v>420</v>
      </c>
      <c r="L14" s="369">
        <v>9</v>
      </c>
      <c r="M14" s="369">
        <v>0</v>
      </c>
      <c r="N14" s="369">
        <v>3</v>
      </c>
      <c r="O14" s="373">
        <v>9001</v>
      </c>
      <c r="P14" s="374">
        <v>2</v>
      </c>
      <c r="Q14" s="373">
        <v>9003</v>
      </c>
      <c r="R14" s="374">
        <v>23</v>
      </c>
      <c r="S14" s="373">
        <v>9026</v>
      </c>
    </row>
    <row r="15" spans="1:19" ht="21" customHeight="1">
      <c r="A15" s="350" t="s">
        <v>111</v>
      </c>
      <c r="B15" s="371">
        <v>4122</v>
      </c>
      <c r="C15" s="369">
        <v>1530</v>
      </c>
      <c r="D15" s="369">
        <v>550</v>
      </c>
      <c r="E15" s="369">
        <v>232</v>
      </c>
      <c r="F15" s="372">
        <v>6434</v>
      </c>
      <c r="G15" s="371">
        <v>0</v>
      </c>
      <c r="H15" s="369">
        <v>0</v>
      </c>
      <c r="I15" s="369">
        <v>0</v>
      </c>
      <c r="J15" s="369">
        <v>0</v>
      </c>
      <c r="K15" s="369">
        <v>0</v>
      </c>
      <c r="L15" s="369">
        <v>0</v>
      </c>
      <c r="M15" s="369">
        <v>0</v>
      </c>
      <c r="N15" s="369">
        <v>0</v>
      </c>
      <c r="O15" s="373">
        <v>0</v>
      </c>
      <c r="P15" s="374">
        <v>0</v>
      </c>
      <c r="Q15" s="373">
        <v>0</v>
      </c>
      <c r="R15" s="374">
        <v>0</v>
      </c>
      <c r="S15" s="373">
        <v>0</v>
      </c>
    </row>
    <row r="16" spans="1:19" ht="21" customHeight="1">
      <c r="A16" s="350" t="s">
        <v>335</v>
      </c>
      <c r="B16" s="371">
        <v>4720</v>
      </c>
      <c r="C16" s="369">
        <v>1044</v>
      </c>
      <c r="D16" s="369">
        <v>31</v>
      </c>
      <c r="E16" s="369">
        <v>12</v>
      </c>
      <c r="F16" s="372">
        <v>5807</v>
      </c>
      <c r="G16" s="371">
        <v>3766</v>
      </c>
      <c r="H16" s="369">
        <v>1001</v>
      </c>
      <c r="I16" s="369">
        <v>798</v>
      </c>
      <c r="J16" s="369">
        <v>29</v>
      </c>
      <c r="K16" s="369">
        <v>193</v>
      </c>
      <c r="L16" s="369">
        <v>0</v>
      </c>
      <c r="M16" s="369">
        <v>0</v>
      </c>
      <c r="N16" s="369">
        <v>12</v>
      </c>
      <c r="O16" s="373">
        <v>5799</v>
      </c>
      <c r="P16" s="374">
        <v>0</v>
      </c>
      <c r="Q16" s="373">
        <v>5799</v>
      </c>
      <c r="R16" s="374">
        <v>5</v>
      </c>
      <c r="S16" s="373">
        <v>5804</v>
      </c>
    </row>
    <row r="17" spans="1:19" ht="21" customHeight="1">
      <c r="A17" s="350" t="s">
        <v>363</v>
      </c>
      <c r="B17" s="374"/>
      <c r="C17" s="374"/>
      <c r="D17" s="374"/>
      <c r="E17" s="374"/>
      <c r="F17" s="372">
        <v>0</v>
      </c>
      <c r="G17" s="374"/>
      <c r="H17" s="374"/>
      <c r="I17" s="374"/>
      <c r="J17" s="374"/>
      <c r="K17" s="374"/>
      <c r="L17" s="374"/>
      <c r="M17" s="374"/>
      <c r="N17" s="374"/>
      <c r="O17" s="373">
        <v>0</v>
      </c>
      <c r="P17" s="374"/>
      <c r="Q17" s="373">
        <v>0</v>
      </c>
      <c r="R17" s="374"/>
      <c r="S17" s="373">
        <v>0</v>
      </c>
    </row>
    <row r="18" spans="1:19" ht="21" customHeight="1">
      <c r="A18" s="350" t="s">
        <v>337</v>
      </c>
      <c r="B18" s="371">
        <v>2925</v>
      </c>
      <c r="C18" s="369">
        <v>604</v>
      </c>
      <c r="D18" s="369">
        <v>71</v>
      </c>
      <c r="E18" s="369">
        <v>0</v>
      </c>
      <c r="F18" s="372">
        <v>3600</v>
      </c>
      <c r="G18" s="371">
        <v>0</v>
      </c>
      <c r="H18" s="369">
        <v>0</v>
      </c>
      <c r="I18" s="369">
        <v>0</v>
      </c>
      <c r="J18" s="369">
        <v>0</v>
      </c>
      <c r="K18" s="369">
        <v>0</v>
      </c>
      <c r="L18" s="369">
        <v>0</v>
      </c>
      <c r="M18" s="369">
        <v>0</v>
      </c>
      <c r="N18" s="369">
        <v>0</v>
      </c>
      <c r="O18" s="373">
        <v>0</v>
      </c>
      <c r="P18" s="374">
        <v>0</v>
      </c>
      <c r="Q18" s="373">
        <v>0</v>
      </c>
      <c r="R18" s="374">
        <v>0</v>
      </c>
      <c r="S18" s="373">
        <v>0</v>
      </c>
    </row>
    <row r="19" spans="1:19" ht="21" customHeight="1">
      <c r="A19" s="350" t="s">
        <v>338</v>
      </c>
      <c r="B19" s="371">
        <v>2210</v>
      </c>
      <c r="C19" s="369">
        <v>707</v>
      </c>
      <c r="D19" s="369">
        <v>9</v>
      </c>
      <c r="E19" s="369">
        <v>6</v>
      </c>
      <c r="F19" s="372">
        <v>2932</v>
      </c>
      <c r="G19" s="371">
        <v>0</v>
      </c>
      <c r="H19" s="369">
        <v>0</v>
      </c>
      <c r="I19" s="369">
        <v>0</v>
      </c>
      <c r="J19" s="369">
        <v>0</v>
      </c>
      <c r="K19" s="369">
        <v>0</v>
      </c>
      <c r="L19" s="369">
        <v>0</v>
      </c>
      <c r="M19" s="369">
        <v>0</v>
      </c>
      <c r="N19" s="369">
        <v>0</v>
      </c>
      <c r="O19" s="373">
        <v>0</v>
      </c>
      <c r="P19" s="374">
        <v>0</v>
      </c>
      <c r="Q19" s="373">
        <v>0</v>
      </c>
      <c r="R19" s="374">
        <v>0</v>
      </c>
      <c r="S19" s="373">
        <v>0</v>
      </c>
    </row>
    <row r="20" spans="1:19" ht="21" customHeight="1">
      <c r="A20" s="350" t="s">
        <v>339</v>
      </c>
      <c r="B20" s="371">
        <v>1633</v>
      </c>
      <c r="C20" s="369">
        <v>585</v>
      </c>
      <c r="D20" s="369">
        <v>101</v>
      </c>
      <c r="E20" s="369">
        <v>0</v>
      </c>
      <c r="F20" s="372">
        <v>2319</v>
      </c>
      <c r="G20" s="371">
        <v>1633</v>
      </c>
      <c r="H20" s="369">
        <v>0</v>
      </c>
      <c r="I20" s="369">
        <v>468</v>
      </c>
      <c r="J20" s="369">
        <v>101</v>
      </c>
      <c r="K20" s="369">
        <v>112</v>
      </c>
      <c r="L20" s="369">
        <v>5</v>
      </c>
      <c r="M20" s="369">
        <v>0</v>
      </c>
      <c r="N20" s="369">
        <v>0</v>
      </c>
      <c r="O20" s="373">
        <v>2319</v>
      </c>
      <c r="P20" s="374">
        <v>0</v>
      </c>
      <c r="Q20" s="373">
        <v>2319</v>
      </c>
      <c r="R20" s="374">
        <v>0</v>
      </c>
      <c r="S20" s="373">
        <v>2319</v>
      </c>
    </row>
    <row r="21" spans="1:19" ht="21" customHeight="1">
      <c r="A21" s="350" t="s">
        <v>340</v>
      </c>
      <c r="B21" s="371">
        <v>948</v>
      </c>
      <c r="C21" s="369">
        <v>171</v>
      </c>
      <c r="D21" s="369">
        <v>21</v>
      </c>
      <c r="E21" s="369">
        <v>6</v>
      </c>
      <c r="F21" s="373">
        <v>1146</v>
      </c>
      <c r="G21" s="371">
        <v>948</v>
      </c>
      <c r="H21" s="369">
        <v>0</v>
      </c>
      <c r="I21" s="369">
        <v>100</v>
      </c>
      <c r="J21" s="369">
        <v>21</v>
      </c>
      <c r="K21" s="369">
        <v>45</v>
      </c>
      <c r="L21" s="369">
        <v>26</v>
      </c>
      <c r="M21" s="369">
        <v>0</v>
      </c>
      <c r="N21" s="369">
        <v>6</v>
      </c>
      <c r="O21" s="373">
        <v>1146</v>
      </c>
      <c r="P21" s="374">
        <v>0</v>
      </c>
      <c r="Q21" s="373">
        <v>1146</v>
      </c>
      <c r="R21" s="374">
        <v>0</v>
      </c>
      <c r="S21" s="373">
        <v>1146</v>
      </c>
    </row>
    <row r="22" spans="1:19" ht="21" customHeight="1">
      <c r="A22" s="350" t="s">
        <v>119</v>
      </c>
      <c r="B22" s="371">
        <v>1755</v>
      </c>
      <c r="C22" s="369">
        <v>109</v>
      </c>
      <c r="D22" s="369">
        <v>39</v>
      </c>
      <c r="E22" s="369">
        <v>0</v>
      </c>
      <c r="F22" s="373">
        <v>1903</v>
      </c>
      <c r="G22" s="371">
        <v>1780</v>
      </c>
      <c r="H22" s="369">
        <v>0</v>
      </c>
      <c r="I22" s="369">
        <v>0</v>
      </c>
      <c r="J22" s="369">
        <v>39</v>
      </c>
      <c r="K22" s="369">
        <v>56</v>
      </c>
      <c r="L22" s="369">
        <v>28</v>
      </c>
      <c r="M22" s="369">
        <v>0</v>
      </c>
      <c r="N22" s="369">
        <v>0</v>
      </c>
      <c r="O22" s="373">
        <v>1903</v>
      </c>
      <c r="P22" s="374">
        <v>0</v>
      </c>
      <c r="Q22" s="373">
        <v>1903</v>
      </c>
      <c r="R22" s="374">
        <v>0</v>
      </c>
      <c r="S22" s="373">
        <v>1903</v>
      </c>
    </row>
    <row r="23" spans="1:19" ht="21" customHeight="1">
      <c r="A23" s="350" t="s">
        <v>341</v>
      </c>
      <c r="B23" s="371">
        <v>478</v>
      </c>
      <c r="C23" s="369">
        <v>333</v>
      </c>
      <c r="D23" s="369">
        <v>4</v>
      </c>
      <c r="E23" s="369">
        <v>8</v>
      </c>
      <c r="F23" s="373">
        <v>823</v>
      </c>
      <c r="G23" s="371">
        <v>478</v>
      </c>
      <c r="H23" s="369">
        <v>0</v>
      </c>
      <c r="I23" s="369">
        <v>80</v>
      </c>
      <c r="J23" s="369">
        <v>4</v>
      </c>
      <c r="K23" s="369">
        <v>230</v>
      </c>
      <c r="L23" s="369">
        <v>23</v>
      </c>
      <c r="M23" s="369">
        <v>0</v>
      </c>
      <c r="N23" s="369">
        <v>8</v>
      </c>
      <c r="O23" s="373">
        <v>823</v>
      </c>
      <c r="P23" s="374">
        <v>0</v>
      </c>
      <c r="Q23" s="373">
        <v>823</v>
      </c>
      <c r="R23" s="374">
        <v>0</v>
      </c>
      <c r="S23" s="373">
        <v>823</v>
      </c>
    </row>
    <row r="24" spans="1:19" ht="21" customHeight="1" thickBot="1">
      <c r="A24" s="375" t="s">
        <v>342</v>
      </c>
      <c r="B24" s="376">
        <v>0</v>
      </c>
      <c r="C24" s="377">
        <v>0</v>
      </c>
      <c r="D24" s="377">
        <v>0</v>
      </c>
      <c r="E24" s="377">
        <v>0</v>
      </c>
      <c r="F24" s="378">
        <v>0</v>
      </c>
      <c r="G24" s="376">
        <v>1219</v>
      </c>
      <c r="H24" s="377">
        <v>0</v>
      </c>
      <c r="I24" s="377">
        <v>170</v>
      </c>
      <c r="J24" s="377">
        <v>155</v>
      </c>
      <c r="K24" s="377">
        <v>257</v>
      </c>
      <c r="L24" s="377">
        <v>0</v>
      </c>
      <c r="M24" s="377">
        <v>0</v>
      </c>
      <c r="N24" s="377">
        <v>7</v>
      </c>
      <c r="O24" s="378">
        <v>1808</v>
      </c>
      <c r="P24" s="379">
        <v>0</v>
      </c>
      <c r="Q24" s="378">
        <v>1808</v>
      </c>
      <c r="R24" s="379">
        <v>0</v>
      </c>
      <c r="S24" s="378">
        <v>1808</v>
      </c>
    </row>
    <row r="25" spans="1:19" ht="21" customHeight="1">
      <c r="A25" s="380" t="s">
        <v>124</v>
      </c>
      <c r="B25" s="381">
        <f>SUM(B6:B24)</f>
        <v>85221</v>
      </c>
      <c r="C25" s="381">
        <f aca="true" t="shared" si="0" ref="C25:S25">SUM(C6:C24)</f>
        <v>20772</v>
      </c>
      <c r="D25" s="381">
        <f t="shared" si="0"/>
        <v>5681</v>
      </c>
      <c r="E25" s="381">
        <f t="shared" si="0"/>
        <v>1757</v>
      </c>
      <c r="F25" s="381">
        <f t="shared" si="0"/>
        <v>113431</v>
      </c>
      <c r="G25" s="381">
        <f t="shared" si="0"/>
        <v>60986</v>
      </c>
      <c r="H25" s="381">
        <f t="shared" si="0"/>
        <v>2921</v>
      </c>
      <c r="I25" s="381">
        <f t="shared" si="0"/>
        <v>11163</v>
      </c>
      <c r="J25" s="381">
        <f t="shared" si="0"/>
        <v>4425</v>
      </c>
      <c r="K25" s="381">
        <f t="shared" si="0"/>
        <v>3475</v>
      </c>
      <c r="L25" s="381">
        <f t="shared" si="0"/>
        <v>263</v>
      </c>
      <c r="M25" s="381">
        <f t="shared" si="0"/>
        <v>35</v>
      </c>
      <c r="N25" s="381">
        <f t="shared" si="0"/>
        <v>249</v>
      </c>
      <c r="O25" s="381">
        <f t="shared" si="0"/>
        <v>83517</v>
      </c>
      <c r="P25" s="381">
        <f t="shared" si="0"/>
        <v>9</v>
      </c>
      <c r="Q25" s="381">
        <f t="shared" si="0"/>
        <v>83526</v>
      </c>
      <c r="R25" s="381">
        <f t="shared" si="0"/>
        <v>28</v>
      </c>
      <c r="S25" s="381">
        <f t="shared" si="0"/>
        <v>83554</v>
      </c>
    </row>
    <row r="26" spans="2:19" ht="14.25">
      <c r="B26" s="382"/>
      <c r="C26" s="382"/>
      <c r="D26" s="382"/>
      <c r="E26" s="382"/>
      <c r="F26" s="382"/>
      <c r="G26" s="382"/>
      <c r="H26" s="382"/>
      <c r="I26" s="382"/>
      <c r="J26" s="382"/>
      <c r="K26" s="382"/>
      <c r="L26" s="382"/>
      <c r="M26" s="382"/>
      <c r="N26" s="382"/>
      <c r="O26" s="382"/>
      <c r="P26" s="382"/>
      <c r="Q26" s="382"/>
      <c r="R26" s="382"/>
      <c r="S26" s="382"/>
    </row>
  </sheetData>
  <sheetProtection/>
  <mergeCells count="22">
    <mergeCell ref="J4:J5"/>
    <mergeCell ref="K4:K5"/>
    <mergeCell ref="L4:L5"/>
    <mergeCell ref="M4:M5"/>
    <mergeCell ref="N4:N5"/>
    <mergeCell ref="O4:O5"/>
    <mergeCell ref="C4:C5"/>
    <mergeCell ref="D4:D5"/>
    <mergeCell ref="E4:E5"/>
    <mergeCell ref="F4:F5"/>
    <mergeCell ref="G4:H4"/>
    <mergeCell ref="I4:I5"/>
    <mergeCell ref="A2:A5"/>
    <mergeCell ref="B2:F2"/>
    <mergeCell ref="G2:S2"/>
    <mergeCell ref="B3:F3"/>
    <mergeCell ref="G3:O3"/>
    <mergeCell ref="P3:P5"/>
    <mergeCell ref="Q3:Q5"/>
    <mergeCell ref="R3:R5"/>
    <mergeCell ref="S3:S5"/>
    <mergeCell ref="B4:B5"/>
  </mergeCells>
  <conditionalFormatting sqref="O6:O24">
    <cfRule type="cellIs" priority="5" dxfId="16" operator="notEqual" stopIfTrue="1">
      <formula>SUM(G6:N6)</formula>
    </cfRule>
  </conditionalFormatting>
  <conditionalFormatting sqref="Q6:Q24">
    <cfRule type="cellIs" priority="6" dxfId="16" operator="notEqual" stopIfTrue="1">
      <formula>SUM(O6:P6)</formula>
    </cfRule>
  </conditionalFormatting>
  <conditionalFormatting sqref="O18">
    <cfRule type="cellIs" priority="4" dxfId="16" operator="notEqual" stopIfTrue="1">
      <formula>SUM(G18:N18)</formula>
    </cfRule>
  </conditionalFormatting>
  <conditionalFormatting sqref="Q18">
    <cfRule type="cellIs" priority="3" dxfId="16" operator="notEqual" stopIfTrue="1">
      <formula>SUM(O18:P18)</formula>
    </cfRule>
  </conditionalFormatting>
  <conditionalFormatting sqref="O11">
    <cfRule type="cellIs" priority="2" dxfId="16" operator="notEqual" stopIfTrue="1">
      <formula>SUM(G11:N11)</formula>
    </cfRule>
  </conditionalFormatting>
  <conditionalFormatting sqref="Q11">
    <cfRule type="cellIs" priority="1" dxfId="16" operator="notEqual" stopIfTrue="1">
      <formula>SUM(O11:P11)</formula>
    </cfRule>
  </conditionalFormatting>
  <printOptions/>
  <pageMargins left="0.5905511811023623" right="0.5905511811023623" top="0.7874015748031497" bottom="0.3937007874015748" header="0" footer="0.1968503937007874"/>
  <pageSetup fitToHeight="1" fitToWidth="1" horizontalDpi="600" verticalDpi="600" orientation="landscape"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mizu-s</dc:creator>
  <cp:keywords/>
  <dc:description/>
  <cp:lastModifiedBy>Administrator</cp:lastModifiedBy>
  <cp:lastPrinted>2021-04-23T06:46:01Z</cp:lastPrinted>
  <dcterms:created xsi:type="dcterms:W3CDTF">2010-09-03T08:14:13Z</dcterms:created>
  <dcterms:modified xsi:type="dcterms:W3CDTF">2021-04-23T06:47:21Z</dcterms:modified>
  <cp:category/>
  <cp:version/>
  <cp:contentType/>
  <cp:contentStatus/>
</cp:coreProperties>
</file>