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Sheet1" sheetId="1" r:id="rId1"/>
  </sheets>
  <definedNames>
    <definedName name="_xlnm.Print_Area" localSheetId="0">'Sheet1'!$B$1:$AG$41</definedName>
  </definedNames>
  <calcPr fullCalcOnLoad="1"/>
</workbook>
</file>

<file path=xl/sharedStrings.xml><?xml version="1.0" encoding="utf-8"?>
<sst xmlns="http://schemas.openxmlformats.org/spreadsheetml/2006/main" count="404" uniqueCount="104">
  <si>
    <t>金沢市</t>
  </si>
  <si>
    <t>七尾市</t>
  </si>
  <si>
    <t>小松市</t>
  </si>
  <si>
    <t>用途</t>
  </si>
  <si>
    <t>口径</t>
  </si>
  <si>
    <t>珠洲市</t>
  </si>
  <si>
    <t>加賀市</t>
  </si>
  <si>
    <t>羽咋市</t>
  </si>
  <si>
    <t>かほく市</t>
  </si>
  <si>
    <t>白山市</t>
  </si>
  <si>
    <t>川北町</t>
  </si>
  <si>
    <t>津幡町</t>
  </si>
  <si>
    <t>内灘町</t>
  </si>
  <si>
    <t>中能登町</t>
  </si>
  <si>
    <t>穴水町</t>
  </si>
  <si>
    <t>能登町</t>
  </si>
  <si>
    <t>体系
区分</t>
  </si>
  <si>
    <t>※）本表は市町営水道事業における水道料金であり、民営簡易水道（組合営）の水道料金は含めていない。</t>
  </si>
  <si>
    <t>-</t>
  </si>
  <si>
    <t>5m3</t>
  </si>
  <si>
    <t>7m3</t>
  </si>
  <si>
    <t>8m3</t>
  </si>
  <si>
    <t>10m3</t>
  </si>
  <si>
    <t>1-5</t>
  </si>
  <si>
    <t>6-7</t>
  </si>
  <si>
    <t>8</t>
  </si>
  <si>
    <t>9-10</t>
  </si>
  <si>
    <t>11-20</t>
  </si>
  <si>
    <t>21-30</t>
  </si>
  <si>
    <t>31-40</t>
  </si>
  <si>
    <t>41-50</t>
  </si>
  <si>
    <t>51-60</t>
  </si>
  <si>
    <t>61-100</t>
  </si>
  <si>
    <t>101-200</t>
  </si>
  <si>
    <t>201-1000</t>
  </si>
  <si>
    <t>1001-5000</t>
  </si>
  <si>
    <t>5001-</t>
  </si>
  <si>
    <t>-</t>
  </si>
  <si>
    <t>野々市市</t>
  </si>
  <si>
    <t>事業数</t>
  </si>
  <si>
    <t>志賀町</t>
  </si>
  <si>
    <t>-</t>
  </si>
  <si>
    <t>輪島市</t>
  </si>
  <si>
    <t>用途</t>
  </si>
  <si>
    <t>最終改正</t>
  </si>
  <si>
    <t>φ13</t>
  </si>
  <si>
    <t>φ20</t>
  </si>
  <si>
    <t>口径区分</t>
  </si>
  <si>
    <t>他</t>
  </si>
  <si>
    <t>白山市
（簡水）</t>
  </si>
  <si>
    <t>津幡町
(上河合）</t>
  </si>
  <si>
    <t>津幡町
（上大田）</t>
  </si>
  <si>
    <t>津幡町
(木窪）</t>
  </si>
  <si>
    <t>φ13</t>
  </si>
  <si>
    <t>φ20</t>
  </si>
  <si>
    <r>
      <t>使用量
10m</t>
    </r>
    <r>
      <rPr>
        <vertAlign val="superscript"/>
        <sz val="9"/>
        <rFont val="ＭＳ ゴシック"/>
        <family val="3"/>
      </rPr>
      <t>３</t>
    </r>
  </si>
  <si>
    <r>
      <t>使用量
20m</t>
    </r>
    <r>
      <rPr>
        <vertAlign val="superscript"/>
        <sz val="9"/>
        <rFont val="ＭＳ ゴシック"/>
        <family val="3"/>
      </rPr>
      <t>３</t>
    </r>
  </si>
  <si>
    <r>
      <t>使用量
30m</t>
    </r>
    <r>
      <rPr>
        <vertAlign val="superscript"/>
        <sz val="9"/>
        <rFont val="ＭＳ ゴシック"/>
        <family val="3"/>
      </rPr>
      <t>３</t>
    </r>
  </si>
  <si>
    <r>
      <t>従 量 料 金   （円/ｍ</t>
    </r>
    <r>
      <rPr>
        <vertAlign val="superscript"/>
        <sz val="9"/>
        <rFont val="ＭＳ ゴシック"/>
        <family val="3"/>
      </rPr>
      <t>３</t>
    </r>
    <r>
      <rPr>
        <sz val="9"/>
        <rFont val="ＭＳ ゴシック"/>
        <family val="3"/>
      </rPr>
      <t>）</t>
    </r>
  </si>
  <si>
    <t>上水道</t>
  </si>
  <si>
    <t>簡易水道</t>
  </si>
  <si>
    <t>基 本 料 金　（円/月）</t>
  </si>
  <si>
    <t>上水道平均</t>
  </si>
  <si>
    <t>簡易水道平均</t>
  </si>
  <si>
    <t>φ13水道料金（円/月）</t>
  </si>
  <si>
    <t>φ20水道料金（円/月）</t>
  </si>
  <si>
    <t>平　　均</t>
  </si>
  <si>
    <t>－</t>
  </si>
  <si>
    <t>口径使用料
（円/月）</t>
  </si>
  <si>
    <t>計</t>
  </si>
  <si>
    <t>事　業
主体名</t>
  </si>
  <si>
    <t>-</t>
  </si>
  <si>
    <t>-</t>
  </si>
  <si>
    <t>－</t>
  </si>
  <si>
    <t>-</t>
  </si>
  <si>
    <t>-</t>
  </si>
  <si>
    <t>-</t>
  </si>
  <si>
    <t>-</t>
  </si>
  <si>
    <t>－</t>
  </si>
  <si>
    <t>-</t>
  </si>
  <si>
    <t>能美市</t>
  </si>
  <si>
    <t>口径</t>
  </si>
  <si>
    <t>-</t>
  </si>
  <si>
    <t>-</t>
  </si>
  <si>
    <t>－</t>
  </si>
  <si>
    <t>H29.9</t>
  </si>
  <si>
    <t>－</t>
  </si>
  <si>
    <t>-</t>
  </si>
  <si>
    <t>-</t>
  </si>
  <si>
    <t>－</t>
  </si>
  <si>
    <t>-</t>
  </si>
  <si>
    <t>－</t>
  </si>
  <si>
    <t>－</t>
  </si>
  <si>
    <t>-</t>
  </si>
  <si>
    <t>-</t>
  </si>
  <si>
    <t>-</t>
  </si>
  <si>
    <t>宝達志水町</t>
  </si>
  <si>
    <t>用途</t>
  </si>
  <si>
    <t>-</t>
  </si>
  <si>
    <t>-</t>
  </si>
  <si>
    <t>R1.10.1(改正条例施行)</t>
  </si>
  <si>
    <t>Ｈ31.3.15改正  R元.10.1施行</t>
  </si>
  <si>
    <t>（４－１） 市町別水道料金（令和2年4月1日現在）</t>
  </si>
  <si>
    <t>※）本表は令和2年4月1日現在における一般家庭での水道使用料金で量水器使用料及び消費税を含む。</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</si>
</sst>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 numFmtId="178" formatCode="0.0_ "/>
    <numFmt numFmtId="179" formatCode="0_ "/>
    <numFmt numFmtId="180" formatCode="0;_砀"/>
    <numFmt numFmtId="181" formatCode="0;_퐀"/>
    <numFmt numFmtId="182" formatCode="0;_찀"/>
    <numFmt numFmtId="183" formatCode="0;_저"/>
    <numFmt numFmtId="184" formatCode="0;_搀"/>
    <numFmt numFmtId="185" formatCode="0;_뀀"/>
    <numFmt numFmtId="186" formatCode="0;_Ⰰ"/>
    <numFmt numFmtId="187" formatCode="#,##0.0;[Red]\-#,##0.0"/>
    <numFmt numFmtId="188" formatCode="0;_耀"/>
    <numFmt numFmtId="189" formatCode="0;_ꀀ"/>
    <numFmt numFmtId="190" formatCode="0;_退"/>
    <numFmt numFmtId="191" formatCode="0;_᐀"/>
    <numFmt numFmtId="192" formatCode="0;_蠀"/>
    <numFmt numFmtId="193" formatCode="0.0000_ "/>
    <numFmt numFmtId="194" formatCode="0;_ࠀ"/>
    <numFmt numFmtId="195" formatCode="0;_鰀"/>
    <numFmt numFmtId="196" formatCode="0;_"/>
    <numFmt numFmtId="197" formatCode="&quot;Yes&quot;;&quot;Yes&quot;;&quot;No&quot;"/>
    <numFmt numFmtId="198" formatCode="&quot;True&quot;;&quot;True&quot;;&quot;False&quot;"/>
    <numFmt numFmtId="199" formatCode="&quot;On&quot;;&quot;On&quot;;&quot;Off&quot;"/>
    <numFmt numFmtId="200" formatCode="[$€-2]\ #,##0.00_);[Red]\([$€-2]\ #,##0.00\)"/>
    <numFmt numFmtId="201" formatCode="[$-411]ge\.m\.d;@"/>
  </numFmts>
  <fonts count="48">
    <font>
      <sz val="11"/>
      <name val="ＭＳ Ｐゴシック"/>
      <family val="3"/>
    </font>
    <font>
      <sz val="6"/>
      <name val="ＭＳ Ｐゴシック"/>
      <family val="3"/>
    </font>
    <font>
      <sz val="11"/>
      <name val="ＭＳ ゴシック"/>
      <family val="3"/>
    </font>
    <font>
      <sz val="9"/>
      <name val="ＭＳ ゴシック"/>
      <family val="3"/>
    </font>
    <font>
      <sz val="28"/>
      <name val="ＭＳ ゴシック"/>
      <family val="3"/>
    </font>
    <font>
      <vertAlign val="superscript"/>
      <sz val="9"/>
      <name val="ＭＳ ゴシック"/>
      <family val="3"/>
    </font>
    <font>
      <sz val="18"/>
      <name val="ＭＳ ゴシック"/>
      <family val="3"/>
    </font>
    <font>
      <sz val="20"/>
      <name val="ＭＳ ゴシック"/>
      <family val="3"/>
    </font>
    <font>
      <sz val="8"/>
      <name val="ＭＳ ゴシック"/>
      <family val="3"/>
    </font>
    <font>
      <b/>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thin"/>
    </border>
    <border>
      <left style="medium"/>
      <right style="medium"/>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thin"/>
      <top style="thin"/>
      <bottom style="medium"/>
    </border>
    <border>
      <left style="thin"/>
      <right style="thin"/>
      <top style="thin"/>
      <bottom style="dotted"/>
    </border>
    <border>
      <left style="thin"/>
      <right style="thin"/>
      <top style="dotted"/>
      <bottom style="thin"/>
    </border>
    <border>
      <left style="medium"/>
      <right style="thin"/>
      <top style="dotted"/>
      <bottom style="thin"/>
    </border>
    <border>
      <left>
        <color indexed="63"/>
      </left>
      <right style="medium"/>
      <top style="medium"/>
      <bottom style="thin"/>
    </border>
    <border>
      <left>
        <color indexed="63"/>
      </left>
      <right style="medium"/>
      <top style="thin"/>
      <bottom style="thin"/>
    </border>
    <border>
      <left style="thin"/>
      <right>
        <color indexed="63"/>
      </right>
      <top style="medium"/>
      <bottom style="thin"/>
    </border>
    <border>
      <left style="thin"/>
      <right>
        <color indexed="63"/>
      </right>
      <top style="thin"/>
      <bottom style="dotted"/>
    </border>
    <border>
      <left style="thin"/>
      <right>
        <color indexed="63"/>
      </right>
      <top style="dotted"/>
      <bottom style="thin"/>
    </border>
    <border>
      <left style="thin"/>
      <right>
        <color indexed="63"/>
      </right>
      <top style="thin"/>
      <bottom style="medium"/>
    </border>
    <border>
      <left style="medium"/>
      <right style="thin"/>
      <top style="thin"/>
      <bottom style="dotted"/>
    </border>
    <border>
      <left style="medium"/>
      <right style="thin"/>
      <top style="medium"/>
      <bottom style="thin"/>
    </border>
    <border>
      <left style="thin"/>
      <right style="thin"/>
      <top style="medium"/>
      <bottom style="thin"/>
    </border>
    <border>
      <left style="medium"/>
      <right style="thin"/>
      <top style="thin"/>
      <bottom style="medium"/>
    </border>
    <border>
      <left style="medium"/>
      <right style="medium"/>
      <top style="thin"/>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142">
    <xf numFmtId="0" fontId="0" fillId="0" borderId="0" xfId="0" applyAlignment="1">
      <alignment vertical="center"/>
    </xf>
    <xf numFmtId="0" fontId="2" fillId="0" borderId="0" xfId="0" applyFont="1" applyFill="1" applyAlignment="1">
      <alignment horizontal="distributed" vertical="center"/>
    </xf>
    <xf numFmtId="0" fontId="2" fillId="0" borderId="0" xfId="0" applyFont="1" applyFill="1" applyAlignment="1">
      <alignment vertical="center"/>
    </xf>
    <xf numFmtId="0" fontId="2" fillId="0" borderId="0" xfId="0" applyFont="1" applyFill="1" applyBorder="1" applyAlignment="1">
      <alignment vertic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shrinkToFit="1"/>
    </xf>
    <xf numFmtId="57" fontId="2" fillId="0" borderId="11" xfId="0" applyNumberFormat="1" applyFont="1" applyFill="1" applyBorder="1" applyAlignment="1">
      <alignment horizontal="center" vertical="center" shrinkToFit="1"/>
    </xf>
    <xf numFmtId="0" fontId="2" fillId="0" borderId="0" xfId="0" applyFont="1" applyFill="1" applyBorder="1" applyAlignment="1">
      <alignment horizontal="center" vertical="center"/>
    </xf>
    <xf numFmtId="57" fontId="2" fillId="0" borderId="11" xfId="0" applyNumberFormat="1" applyFont="1" applyFill="1" applyBorder="1" applyAlignment="1">
      <alignment horizontal="center" vertical="center"/>
    </xf>
    <xf numFmtId="57" fontId="2" fillId="0" borderId="11" xfId="0" applyNumberFormat="1" applyFont="1" applyFill="1" applyBorder="1" applyAlignment="1">
      <alignment vertical="center"/>
    </xf>
    <xf numFmtId="38" fontId="2" fillId="0" borderId="0" xfId="49" applyFont="1" applyFill="1" applyBorder="1" applyAlignment="1">
      <alignment horizontal="center" vertical="center"/>
    </xf>
    <xf numFmtId="57" fontId="2" fillId="0" borderId="11" xfId="49" applyNumberFormat="1" applyFont="1" applyFill="1" applyBorder="1" applyAlignment="1">
      <alignment horizontal="center" vertical="center"/>
    </xf>
    <xf numFmtId="0" fontId="2" fillId="0" borderId="0" xfId="0" applyFont="1" applyFill="1" applyBorder="1" applyAlignment="1">
      <alignment horizontal="distributed" vertical="center"/>
    </xf>
    <xf numFmtId="0" fontId="2"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Alignment="1">
      <alignment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quotePrefix="1">
      <alignment horizontal="center" vertical="center" wrapText="1"/>
    </xf>
    <xf numFmtId="56" fontId="3" fillId="0" borderId="12" xfId="0" applyNumberFormat="1" applyFont="1" applyFill="1" applyBorder="1" applyAlignment="1" quotePrefix="1">
      <alignment horizontal="center" vertical="center" wrapText="1"/>
    </xf>
    <xf numFmtId="0" fontId="3" fillId="0" borderId="14" xfId="0" applyFont="1" applyFill="1" applyBorder="1" applyAlignment="1">
      <alignment horizontal="center" vertical="center" wrapText="1"/>
    </xf>
    <xf numFmtId="38" fontId="3" fillId="0" borderId="12" xfId="49" applyFont="1" applyFill="1" applyBorder="1" applyAlignment="1">
      <alignment horizontal="center" vertical="center" wrapText="1"/>
    </xf>
    <xf numFmtId="181" fontId="3" fillId="0" borderId="12" xfId="0" applyNumberFormat="1" applyFont="1" applyFill="1" applyBorder="1" applyAlignment="1">
      <alignment horizontal="center" vertical="center" wrapText="1"/>
    </xf>
    <xf numFmtId="38" fontId="3" fillId="0" borderId="15" xfId="49" applyFont="1" applyFill="1" applyBorder="1" applyAlignment="1">
      <alignment horizontal="center" vertical="center" wrapText="1"/>
    </xf>
    <xf numFmtId="0" fontId="3" fillId="0" borderId="0" xfId="0" applyFont="1" applyFill="1" applyAlignment="1">
      <alignment horizontal="distributed"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12" xfId="0" applyFont="1" applyFill="1" applyBorder="1" applyAlignment="1">
      <alignment horizontal="distributed" vertical="center" shrinkToFit="1"/>
    </xf>
    <xf numFmtId="38" fontId="3" fillId="0" borderId="12" xfId="49" applyFont="1" applyFill="1" applyBorder="1" applyAlignment="1">
      <alignment horizontal="distributed" vertical="center" shrinkToFit="1"/>
    </xf>
    <xf numFmtId="0" fontId="3" fillId="0" borderId="12" xfId="0" applyFont="1" applyFill="1" applyBorder="1" applyAlignment="1">
      <alignment horizontal="distributed" vertical="center" wrapText="1" shrinkToFit="1"/>
    </xf>
    <xf numFmtId="0" fontId="3" fillId="0" borderId="16" xfId="0" applyFont="1" applyFill="1" applyBorder="1" applyAlignment="1">
      <alignment horizontal="center" vertical="center" wrapText="1"/>
    </xf>
    <xf numFmtId="38" fontId="3" fillId="0" borderId="16" xfId="49" applyFont="1" applyFill="1" applyBorder="1" applyAlignment="1">
      <alignment horizontal="center" vertical="center" wrapText="1"/>
    </xf>
    <xf numFmtId="181" fontId="3" fillId="0" borderId="16"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38" fontId="3" fillId="0" borderId="17" xfId="49" applyFont="1" applyFill="1" applyBorder="1" applyAlignment="1">
      <alignment horizontal="center" vertical="center" wrapText="1"/>
    </xf>
    <xf numFmtId="181" fontId="3" fillId="0" borderId="17" xfId="0" applyNumberFormat="1" applyFont="1" applyFill="1" applyBorder="1" applyAlignment="1">
      <alignment horizontal="center" vertical="center" wrapText="1"/>
    </xf>
    <xf numFmtId="181" fontId="3" fillId="0" borderId="18" xfId="0" applyNumberFormat="1" applyFont="1" applyFill="1" applyBorder="1" applyAlignment="1">
      <alignment horizontal="center" vertical="center" wrapText="1"/>
    </xf>
    <xf numFmtId="0" fontId="3" fillId="0" borderId="15" xfId="0" applyFont="1" applyFill="1" applyBorder="1" applyAlignment="1">
      <alignment horizontal="distributed" vertical="center" shrinkToFit="1"/>
    </xf>
    <xf numFmtId="0" fontId="3" fillId="0" borderId="15" xfId="0" applyFont="1" applyFill="1" applyBorder="1" applyAlignment="1">
      <alignment horizontal="center" vertical="center" wrapText="1"/>
    </xf>
    <xf numFmtId="0" fontId="4" fillId="0" borderId="0" xfId="0" applyFont="1" applyFill="1" applyBorder="1" applyAlignment="1">
      <alignment vertical="center"/>
    </xf>
    <xf numFmtId="38" fontId="3" fillId="0" borderId="19" xfId="49" applyFont="1" applyFill="1" applyBorder="1" applyAlignment="1">
      <alignment vertical="center" wrapText="1"/>
    </xf>
    <xf numFmtId="38" fontId="3" fillId="0" borderId="20" xfId="49" applyFont="1" applyFill="1" applyBorder="1" applyAlignment="1">
      <alignment vertical="center" wrapText="1"/>
    </xf>
    <xf numFmtId="38" fontId="3" fillId="0" borderId="21" xfId="49" applyFont="1" applyFill="1" applyBorder="1" applyAlignment="1">
      <alignment vertical="center"/>
    </xf>
    <xf numFmtId="38" fontId="3" fillId="0" borderId="13" xfId="49" applyFont="1" applyFill="1" applyBorder="1" applyAlignment="1">
      <alignment vertical="center"/>
    </xf>
    <xf numFmtId="0" fontId="6" fillId="0" borderId="0" xfId="0" applyFont="1" applyFill="1" applyBorder="1" applyAlignment="1">
      <alignment horizontal="center" vertical="center"/>
    </xf>
    <xf numFmtId="179" fontId="3" fillId="0" borderId="12" xfId="0" applyNumberFormat="1" applyFont="1" applyFill="1" applyBorder="1" applyAlignment="1">
      <alignment horizontal="right" vertical="center" wrapText="1"/>
    </xf>
    <xf numFmtId="179" fontId="3" fillId="0" borderId="13" xfId="0" applyNumberFormat="1" applyFont="1" applyFill="1" applyBorder="1" applyAlignment="1">
      <alignment horizontal="right" vertical="center" wrapText="1"/>
    </xf>
    <xf numFmtId="0" fontId="3" fillId="0" borderId="12" xfId="0" applyFont="1" applyFill="1" applyBorder="1" applyAlignment="1">
      <alignment horizontal="right" vertical="center" wrapText="1"/>
    </xf>
    <xf numFmtId="0" fontId="3" fillId="0" borderId="13" xfId="0" applyFont="1" applyFill="1" applyBorder="1" applyAlignment="1">
      <alignment horizontal="right" vertical="center" wrapText="1"/>
    </xf>
    <xf numFmtId="0" fontId="3" fillId="0" borderId="16" xfId="0" applyFont="1" applyFill="1" applyBorder="1" applyAlignment="1">
      <alignment horizontal="right" vertical="center" wrapText="1"/>
    </xf>
    <xf numFmtId="0" fontId="3" fillId="0" borderId="22" xfId="0" applyFont="1" applyFill="1" applyBorder="1" applyAlignment="1">
      <alignment horizontal="right" vertical="center" wrapText="1"/>
    </xf>
    <xf numFmtId="0" fontId="3" fillId="0" borderId="17" xfId="0" applyFont="1" applyFill="1" applyBorder="1" applyAlignment="1">
      <alignment horizontal="right" vertical="center" wrapText="1"/>
    </xf>
    <xf numFmtId="0" fontId="3" fillId="0" borderId="23" xfId="0" applyFont="1" applyFill="1" applyBorder="1" applyAlignment="1">
      <alignment horizontal="right" vertical="center" wrapText="1"/>
    </xf>
    <xf numFmtId="38" fontId="3" fillId="0" borderId="12" xfId="49" applyFont="1" applyFill="1" applyBorder="1" applyAlignment="1">
      <alignment horizontal="right" vertical="center" wrapText="1"/>
    </xf>
    <xf numFmtId="38" fontId="3" fillId="0" borderId="15" xfId="49" applyFont="1" applyFill="1" applyBorder="1" applyAlignment="1">
      <alignment horizontal="right" vertical="center" wrapText="1"/>
    </xf>
    <xf numFmtId="38" fontId="3" fillId="0" borderId="24" xfId="49" applyFont="1" applyFill="1" applyBorder="1" applyAlignment="1">
      <alignment horizontal="right" vertical="center" wrapText="1"/>
    </xf>
    <xf numFmtId="38" fontId="3" fillId="0" borderId="16" xfId="49" applyFont="1" applyFill="1" applyBorder="1" applyAlignment="1">
      <alignment horizontal="right" vertical="center" wrapText="1"/>
    </xf>
    <xf numFmtId="38" fontId="3" fillId="0" borderId="17" xfId="49" applyFont="1" applyFill="1" applyBorder="1" applyAlignment="1">
      <alignment horizontal="right" vertical="center" wrapText="1"/>
    </xf>
    <xf numFmtId="38" fontId="3" fillId="0" borderId="14" xfId="49" applyFont="1" applyFill="1" applyBorder="1" applyAlignment="1">
      <alignment horizontal="right" vertical="center" wrapText="1"/>
    </xf>
    <xf numFmtId="38" fontId="3" fillId="0" borderId="25" xfId="0" applyNumberFormat="1" applyFont="1" applyFill="1" applyBorder="1" applyAlignment="1">
      <alignment horizontal="right" vertical="center" wrapText="1"/>
    </xf>
    <xf numFmtId="0" fontId="3" fillId="0" borderId="14" xfId="0" applyFont="1" applyFill="1" applyBorder="1" applyAlignment="1">
      <alignment horizontal="right" vertical="center" wrapText="1"/>
    </xf>
    <xf numFmtId="0" fontId="3" fillId="0" borderId="25" xfId="0" applyFont="1" applyFill="1" applyBorder="1" applyAlignment="1">
      <alignment horizontal="right" vertical="center" wrapText="1"/>
    </xf>
    <xf numFmtId="38" fontId="3" fillId="0" borderId="26" xfId="49" applyFont="1" applyFill="1" applyBorder="1" applyAlignment="1">
      <alignment horizontal="right" vertical="center" wrapText="1"/>
    </xf>
    <xf numFmtId="38" fontId="3" fillId="0" borderId="27" xfId="49" applyFont="1" applyFill="1" applyBorder="1" applyAlignment="1">
      <alignment horizontal="right" vertical="center" wrapText="1"/>
    </xf>
    <xf numFmtId="0" fontId="7" fillId="0" borderId="0" xfId="0" applyFont="1" applyFill="1" applyBorder="1" applyAlignment="1">
      <alignment vertical="center"/>
    </xf>
    <xf numFmtId="38" fontId="3" fillId="0" borderId="12" xfId="49" applyFont="1" applyFill="1" applyBorder="1" applyAlignment="1">
      <alignment horizontal="center" vertical="center" shrinkToFit="1"/>
    </xf>
    <xf numFmtId="38" fontId="8" fillId="0" borderId="12" xfId="49" applyFont="1" applyFill="1" applyBorder="1" applyAlignment="1">
      <alignment horizontal="center" vertical="center" wrapText="1"/>
    </xf>
    <xf numFmtId="182" fontId="3" fillId="0" borderId="16" xfId="0" applyNumberFormat="1" applyFont="1" applyFill="1" applyBorder="1" applyAlignment="1">
      <alignment horizontal="center" vertical="center" wrapText="1"/>
    </xf>
    <xf numFmtId="38" fontId="3" fillId="0" borderId="25" xfId="49" applyFont="1" applyFill="1" applyBorder="1" applyAlignment="1">
      <alignment horizontal="right" vertical="center" wrapText="1"/>
    </xf>
    <xf numFmtId="38" fontId="3" fillId="0" borderId="16" xfId="49" applyNumberFormat="1" applyFont="1" applyFill="1" applyBorder="1" applyAlignment="1">
      <alignment horizontal="right" vertical="center" wrapText="1"/>
    </xf>
    <xf numFmtId="38" fontId="3" fillId="0" borderId="17" xfId="49" applyNumberFormat="1" applyFont="1" applyFill="1" applyBorder="1" applyAlignment="1">
      <alignment horizontal="right" vertical="center" wrapText="1"/>
    </xf>
    <xf numFmtId="0" fontId="9" fillId="0" borderId="0" xfId="0" applyFont="1" applyFill="1" applyAlignment="1">
      <alignment vertical="top"/>
    </xf>
    <xf numFmtId="179" fontId="3" fillId="0" borderId="12" xfId="0" applyNumberFormat="1" applyFont="1" applyFill="1" applyBorder="1" applyAlignment="1">
      <alignment horizontal="center" vertical="center" wrapText="1"/>
    </xf>
    <xf numFmtId="181" fontId="3" fillId="0" borderId="16" xfId="0" applyNumberFormat="1" applyFont="1" applyFill="1" applyBorder="1" applyAlignment="1">
      <alignment horizontal="right" vertical="center" wrapText="1"/>
    </xf>
    <xf numFmtId="181" fontId="3" fillId="0" borderId="22" xfId="0" applyNumberFormat="1" applyFont="1" applyFill="1" applyBorder="1" applyAlignment="1">
      <alignment horizontal="right" vertical="center" wrapText="1"/>
    </xf>
    <xf numFmtId="181" fontId="3" fillId="0" borderId="17" xfId="0" applyNumberFormat="1" applyFont="1" applyFill="1" applyBorder="1" applyAlignment="1">
      <alignment horizontal="right" vertical="center" wrapText="1"/>
    </xf>
    <xf numFmtId="181" fontId="3" fillId="0" borderId="23" xfId="0" applyNumberFormat="1" applyFont="1" applyFill="1" applyBorder="1" applyAlignment="1">
      <alignment horizontal="right" vertical="center" wrapText="1"/>
    </xf>
    <xf numFmtId="38" fontId="3" fillId="0" borderId="12" xfId="49" applyFont="1" applyFill="1" applyBorder="1" applyAlignment="1">
      <alignment horizontal="right" vertical="center" shrinkToFit="1"/>
    </xf>
    <xf numFmtId="38" fontId="3" fillId="0" borderId="14" xfId="0" applyNumberFormat="1" applyFont="1" applyFill="1" applyBorder="1" applyAlignment="1">
      <alignment horizontal="right" vertical="center" wrapText="1"/>
    </xf>
    <xf numFmtId="188" fontId="3" fillId="0" borderId="12" xfId="0" applyNumberFormat="1" applyFont="1" applyFill="1" applyBorder="1" applyAlignment="1">
      <alignment horizontal="right" vertical="center" wrapText="1"/>
    </xf>
    <xf numFmtId="188" fontId="3" fillId="0" borderId="13" xfId="0" applyNumberFormat="1" applyFont="1" applyFill="1" applyBorder="1" applyAlignment="1">
      <alignment horizontal="right" vertical="center" wrapText="1"/>
    </xf>
    <xf numFmtId="38" fontId="3" fillId="0" borderId="12" xfId="49" applyNumberFormat="1" applyFont="1" applyFill="1" applyBorder="1" applyAlignment="1">
      <alignment horizontal="right" vertical="center" wrapText="1"/>
    </xf>
    <xf numFmtId="38" fontId="3" fillId="0" borderId="25" xfId="49" applyNumberFormat="1" applyFont="1" applyFill="1" applyBorder="1" applyAlignment="1">
      <alignment horizontal="right" vertical="center" wrapText="1"/>
    </xf>
    <xf numFmtId="182" fontId="3" fillId="0" borderId="12" xfId="0" applyNumberFormat="1" applyFont="1" applyFill="1" applyBorder="1" applyAlignment="1">
      <alignment horizontal="right" vertical="center" wrapText="1"/>
    </xf>
    <xf numFmtId="182" fontId="3" fillId="0" borderId="13" xfId="0" applyNumberFormat="1" applyFont="1" applyFill="1" applyBorder="1" applyAlignment="1">
      <alignment horizontal="right" vertical="center" wrapText="1"/>
    </xf>
    <xf numFmtId="182" fontId="3" fillId="0" borderId="14" xfId="0" applyNumberFormat="1" applyFont="1" applyFill="1" applyBorder="1" applyAlignment="1">
      <alignment horizontal="right" vertical="center" wrapText="1"/>
    </xf>
    <xf numFmtId="184" fontId="3" fillId="0" borderId="16" xfId="0" applyNumberFormat="1" applyFont="1" applyFill="1" applyBorder="1" applyAlignment="1">
      <alignment horizontal="center" vertical="center" wrapText="1"/>
    </xf>
    <xf numFmtId="184" fontId="3" fillId="0" borderId="17" xfId="0" applyNumberFormat="1" applyFont="1" applyFill="1" applyBorder="1" applyAlignment="1">
      <alignment horizontal="center" vertical="center" wrapText="1"/>
    </xf>
    <xf numFmtId="38" fontId="3" fillId="0" borderId="13" xfId="49" applyFont="1" applyFill="1" applyBorder="1" applyAlignment="1">
      <alignment horizontal="right" vertical="center" wrapText="1"/>
    </xf>
    <xf numFmtId="57" fontId="2" fillId="0" borderId="11" xfId="49" applyNumberFormat="1" applyFont="1" applyFill="1" applyBorder="1" applyAlignment="1">
      <alignment horizontal="center" vertical="center" wrapText="1"/>
    </xf>
    <xf numFmtId="38" fontId="8" fillId="0" borderId="12" xfId="49" applyFont="1" applyFill="1" applyBorder="1" applyAlignment="1">
      <alignment horizontal="right" vertical="center" wrapText="1"/>
    </xf>
    <xf numFmtId="49" fontId="2" fillId="0" borderId="0" xfId="49" applyNumberFormat="1" applyFont="1" applyFill="1" applyBorder="1" applyAlignment="1">
      <alignment horizontal="center" vertical="center"/>
    </xf>
    <xf numFmtId="38" fontId="3" fillId="0" borderId="28" xfId="49" applyFont="1" applyFill="1" applyBorder="1" applyAlignment="1">
      <alignment horizontal="right" vertical="center" wrapText="1"/>
    </xf>
    <xf numFmtId="57" fontId="2" fillId="0" borderId="29" xfId="0" applyNumberFormat="1" applyFont="1" applyFill="1" applyBorder="1" applyAlignment="1">
      <alignment horizontal="center" vertical="center"/>
    </xf>
    <xf numFmtId="0" fontId="3" fillId="0" borderId="3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shrinkToFit="1"/>
    </xf>
    <xf numFmtId="0" fontId="3" fillId="0" borderId="39" xfId="0" applyFont="1" applyFill="1" applyBorder="1" applyAlignment="1">
      <alignment horizontal="center" vertical="center" shrinkToFit="1"/>
    </xf>
    <xf numFmtId="0" fontId="3" fillId="0" borderId="40" xfId="0" applyFont="1" applyFill="1" applyBorder="1" applyAlignment="1">
      <alignment horizontal="center" vertical="center" shrinkToFi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38" fontId="3" fillId="0" borderId="38" xfId="49" applyFont="1" applyFill="1" applyBorder="1" applyAlignment="1">
      <alignment horizontal="center" vertical="center" wrapText="1"/>
    </xf>
    <xf numFmtId="38" fontId="3" fillId="0" borderId="39" xfId="49" applyFont="1" applyFill="1" applyBorder="1" applyAlignment="1">
      <alignment horizontal="center" vertical="center" wrapText="1"/>
    </xf>
    <xf numFmtId="38" fontId="3" fillId="0" borderId="40" xfId="49" applyFont="1" applyFill="1" applyBorder="1" applyAlignment="1">
      <alignment horizontal="center" vertical="center" wrapText="1"/>
    </xf>
    <xf numFmtId="38" fontId="3" fillId="0" borderId="12" xfId="49" applyFont="1" applyFill="1" applyBorder="1" applyAlignment="1">
      <alignment horizontal="center" vertical="center" wrapText="1"/>
    </xf>
    <xf numFmtId="38" fontId="3" fillId="0" borderId="15" xfId="49" applyFont="1" applyFill="1" applyBorder="1" applyAlignment="1">
      <alignment horizontal="center" vertical="center" wrapText="1"/>
    </xf>
    <xf numFmtId="0" fontId="3" fillId="0" borderId="12" xfId="0" applyFont="1" applyFill="1" applyBorder="1" applyAlignment="1">
      <alignment horizontal="distributed" vertical="center" wrapText="1" shrinkToFit="1"/>
    </xf>
    <xf numFmtId="0" fontId="3" fillId="0" borderId="12" xfId="0" applyFont="1" applyFill="1" applyBorder="1" applyAlignment="1">
      <alignment horizontal="distributed" vertical="center" shrinkToFit="1"/>
    </xf>
    <xf numFmtId="0" fontId="3" fillId="0" borderId="1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179" fontId="3" fillId="0" borderId="16" xfId="0" applyNumberFormat="1" applyFont="1" applyFill="1" applyBorder="1" applyAlignment="1">
      <alignment horizontal="center" vertical="center" wrapText="1"/>
    </xf>
    <xf numFmtId="179" fontId="3" fillId="0" borderId="17" xfId="0" applyNumberFormat="1" applyFont="1" applyFill="1" applyBorder="1" applyAlignment="1">
      <alignment horizontal="center" vertical="center" wrapText="1"/>
    </xf>
    <xf numFmtId="186" fontId="3" fillId="0" borderId="16" xfId="0" applyNumberFormat="1" applyFont="1" applyFill="1" applyBorder="1" applyAlignment="1">
      <alignment horizontal="center" vertical="center" wrapText="1"/>
    </xf>
    <xf numFmtId="186" fontId="3" fillId="0" borderId="17" xfId="0" applyNumberFormat="1" applyFont="1" applyFill="1" applyBorder="1" applyAlignment="1">
      <alignment horizontal="center" vertical="center" wrapText="1"/>
    </xf>
    <xf numFmtId="0" fontId="3" fillId="0" borderId="41" xfId="0" applyFont="1" applyFill="1" applyBorder="1" applyAlignment="1">
      <alignment horizontal="center" vertical="center" wrapText="1"/>
    </xf>
    <xf numFmtId="185" fontId="3" fillId="0" borderId="16" xfId="0" applyNumberFormat="1" applyFont="1" applyFill="1" applyBorder="1" applyAlignment="1">
      <alignment horizontal="center" vertical="center" wrapText="1"/>
    </xf>
    <xf numFmtId="185" fontId="3" fillId="0" borderId="17" xfId="0" applyNumberFormat="1" applyFont="1" applyFill="1" applyBorder="1" applyAlignment="1">
      <alignment horizontal="center" vertical="center" wrapText="1"/>
    </xf>
    <xf numFmtId="195" fontId="3" fillId="0" borderId="17" xfId="0" applyNumberFormat="1" applyFont="1" applyFill="1" applyBorder="1" applyAlignment="1">
      <alignment horizontal="center" vertical="center" wrapText="1"/>
    </xf>
    <xf numFmtId="182" fontId="3" fillId="0" borderId="16" xfId="0" applyNumberFormat="1" applyFont="1" applyFill="1" applyBorder="1" applyAlignment="1">
      <alignment horizontal="center" vertical="center" wrapText="1"/>
    </xf>
    <xf numFmtId="182" fontId="3" fillId="0" borderId="17" xfId="0" applyNumberFormat="1" applyFont="1" applyFill="1" applyBorder="1" applyAlignment="1">
      <alignment horizontal="center" vertical="center" wrapText="1"/>
    </xf>
    <xf numFmtId="195" fontId="3" fillId="0" borderId="16" xfId="0" applyNumberFormat="1" applyFont="1" applyFill="1" applyBorder="1" applyAlignment="1">
      <alignment horizontal="center" vertical="center" wrapText="1"/>
    </xf>
    <xf numFmtId="38" fontId="3" fillId="0" borderId="16" xfId="49" applyFont="1" applyFill="1" applyBorder="1" applyAlignment="1">
      <alignment horizontal="center" vertical="center" wrapText="1"/>
    </xf>
    <xf numFmtId="38" fontId="3" fillId="0" borderId="17" xfId="49" applyFont="1" applyFill="1" applyBorder="1" applyAlignment="1">
      <alignment horizontal="center" vertical="center" wrapText="1"/>
    </xf>
    <xf numFmtId="181" fontId="3" fillId="0" borderId="16" xfId="0" applyNumberFormat="1" applyFont="1" applyFill="1" applyBorder="1" applyAlignment="1">
      <alignment horizontal="center" vertical="center" wrapText="1"/>
    </xf>
    <xf numFmtId="183" fontId="3" fillId="0" borderId="16" xfId="0" applyNumberFormat="1" applyFont="1" applyFill="1" applyBorder="1" applyAlignment="1">
      <alignment horizontal="center" vertical="center" wrapText="1"/>
    </xf>
    <xf numFmtId="181" fontId="3" fillId="0" borderId="17" xfId="0" applyNumberFormat="1" applyFont="1" applyFill="1" applyBorder="1" applyAlignment="1">
      <alignment horizontal="center" vertical="center" wrapText="1"/>
    </xf>
    <xf numFmtId="0" fontId="3" fillId="0" borderId="41" xfId="0" applyFont="1" applyFill="1" applyBorder="1" applyAlignment="1">
      <alignment horizontal="center" vertical="center" wrapText="1" shrinkToFit="1"/>
    </xf>
    <xf numFmtId="192" fontId="3" fillId="0" borderId="12" xfId="0" applyNumberFormat="1" applyFont="1" applyFill="1" applyBorder="1" applyAlignment="1">
      <alignment horizontal="center" vertical="center" wrapText="1"/>
    </xf>
    <xf numFmtId="179" fontId="3" fillId="0" borderId="12" xfId="0" applyNumberFormat="1" applyFont="1" applyFill="1" applyBorder="1" applyAlignment="1">
      <alignment horizontal="center" vertical="center" wrapText="1"/>
    </xf>
    <xf numFmtId="183" fontId="3" fillId="0" borderId="17" xfId="0" applyNumberFormat="1" applyFont="1" applyFill="1" applyBorder="1" applyAlignment="1">
      <alignment horizontal="center" vertical="center" wrapText="1"/>
    </xf>
    <xf numFmtId="182" fontId="3" fillId="0" borderId="12"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51"/>
  <sheetViews>
    <sheetView tabSelected="1" view="pageBreakPreview" zoomScale="70" zoomScaleNormal="70" zoomScaleSheetLayoutView="70" zoomScalePageLayoutView="0" workbookViewId="0" topLeftCell="A1">
      <selection activeCell="AJ3" sqref="AJ3"/>
    </sheetView>
  </sheetViews>
  <sheetFormatPr defaultColWidth="9.00390625" defaultRowHeight="13.5"/>
  <cols>
    <col min="1" max="1" width="3.375" style="3" customWidth="1"/>
    <col min="2" max="2" width="9.125" style="3" customWidth="1"/>
    <col min="3" max="4" width="4.625" style="12" customWidth="1"/>
    <col min="5" max="5" width="4.375" style="3" customWidth="1"/>
    <col min="6" max="6" width="4.875" style="3" customWidth="1"/>
    <col min="7" max="7" width="6.875" style="3" customWidth="1"/>
    <col min="8" max="9" width="4.625" style="3" customWidth="1"/>
    <col min="10" max="10" width="6.25390625" style="3" customWidth="1"/>
    <col min="11" max="11" width="6.75390625" style="3" customWidth="1"/>
    <col min="12" max="25" width="4.625" style="3" customWidth="1"/>
    <col min="26" max="27" width="6.625" style="3" customWidth="1"/>
    <col min="28" max="33" width="6.875" style="3" customWidth="1"/>
    <col min="34" max="34" width="6.50390625" style="3" customWidth="1"/>
    <col min="35" max="35" width="6.25390625" style="3" hidden="1" customWidth="1"/>
    <col min="36" max="44" width="6.50390625" style="3" customWidth="1"/>
    <col min="45" max="16384" width="9.00390625" style="3" customWidth="1"/>
  </cols>
  <sheetData>
    <row r="1" spans="1:33" ht="33" thickBot="1">
      <c r="A1" s="39"/>
      <c r="B1" s="71" t="s">
        <v>102</v>
      </c>
      <c r="C1" s="1"/>
      <c r="D1" s="1"/>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35" ht="24">
      <c r="A2" s="64"/>
      <c r="B2" s="135" t="s">
        <v>70</v>
      </c>
      <c r="C2" s="116" t="s">
        <v>39</v>
      </c>
      <c r="D2" s="116"/>
      <c r="E2" s="116" t="s">
        <v>16</v>
      </c>
      <c r="F2" s="116" t="s">
        <v>47</v>
      </c>
      <c r="G2" s="116" t="s">
        <v>61</v>
      </c>
      <c r="H2" s="116"/>
      <c r="I2" s="116"/>
      <c r="J2" s="116"/>
      <c r="K2" s="116"/>
      <c r="L2" s="116" t="s">
        <v>58</v>
      </c>
      <c r="M2" s="116"/>
      <c r="N2" s="116"/>
      <c r="O2" s="116"/>
      <c r="P2" s="116"/>
      <c r="Q2" s="116"/>
      <c r="R2" s="116"/>
      <c r="S2" s="116"/>
      <c r="T2" s="116"/>
      <c r="U2" s="116"/>
      <c r="V2" s="116"/>
      <c r="W2" s="116"/>
      <c r="X2" s="116"/>
      <c r="Y2" s="116"/>
      <c r="Z2" s="116" t="s">
        <v>68</v>
      </c>
      <c r="AA2" s="141"/>
      <c r="AB2" s="140" t="s">
        <v>64</v>
      </c>
      <c r="AC2" s="116"/>
      <c r="AD2" s="116"/>
      <c r="AE2" s="116" t="s">
        <v>65</v>
      </c>
      <c r="AF2" s="116"/>
      <c r="AG2" s="116"/>
      <c r="AI2" s="4" t="s">
        <v>44</v>
      </c>
    </row>
    <row r="3" spans="2:35" s="5" customFormat="1" ht="31.5" customHeight="1">
      <c r="B3" s="105"/>
      <c r="C3" s="16" t="s">
        <v>59</v>
      </c>
      <c r="D3" s="16" t="s">
        <v>60</v>
      </c>
      <c r="E3" s="116"/>
      <c r="F3" s="116"/>
      <c r="G3" s="16" t="s">
        <v>18</v>
      </c>
      <c r="H3" s="16" t="s">
        <v>19</v>
      </c>
      <c r="I3" s="16" t="s">
        <v>20</v>
      </c>
      <c r="J3" s="16" t="s">
        <v>21</v>
      </c>
      <c r="K3" s="16" t="s">
        <v>22</v>
      </c>
      <c r="L3" s="18" t="s">
        <v>23</v>
      </c>
      <c r="M3" s="18" t="s">
        <v>24</v>
      </c>
      <c r="N3" s="18" t="s">
        <v>25</v>
      </c>
      <c r="O3" s="18" t="s">
        <v>26</v>
      </c>
      <c r="P3" s="19" t="s">
        <v>27</v>
      </c>
      <c r="Q3" s="19" t="s">
        <v>28</v>
      </c>
      <c r="R3" s="19" t="s">
        <v>29</v>
      </c>
      <c r="S3" s="18" t="s">
        <v>30</v>
      </c>
      <c r="T3" s="18" t="s">
        <v>31</v>
      </c>
      <c r="U3" s="18" t="s">
        <v>32</v>
      </c>
      <c r="V3" s="18" t="s">
        <v>33</v>
      </c>
      <c r="W3" s="16" t="s">
        <v>34</v>
      </c>
      <c r="X3" s="18" t="s">
        <v>35</v>
      </c>
      <c r="Y3" s="18" t="s">
        <v>36</v>
      </c>
      <c r="Z3" s="16" t="s">
        <v>53</v>
      </c>
      <c r="AA3" s="17" t="s">
        <v>54</v>
      </c>
      <c r="AB3" s="20" t="s">
        <v>55</v>
      </c>
      <c r="AC3" s="16" t="s">
        <v>56</v>
      </c>
      <c r="AD3" s="16" t="s">
        <v>57</v>
      </c>
      <c r="AE3" s="16" t="s">
        <v>55</v>
      </c>
      <c r="AF3" s="16" t="s">
        <v>56</v>
      </c>
      <c r="AG3" s="16" t="s">
        <v>57</v>
      </c>
      <c r="AI3" s="6"/>
    </row>
    <row r="4" spans="1:35" s="7" customFormat="1" ht="21">
      <c r="A4" s="44"/>
      <c r="B4" s="27" t="s">
        <v>0</v>
      </c>
      <c r="C4" s="16">
        <v>1</v>
      </c>
      <c r="D4" s="16">
        <v>0</v>
      </c>
      <c r="E4" s="16" t="s">
        <v>3</v>
      </c>
      <c r="F4" s="16"/>
      <c r="G4" s="53">
        <f>1000*1.1</f>
        <v>1100</v>
      </c>
      <c r="H4" s="21" t="s">
        <v>41</v>
      </c>
      <c r="I4" s="21" t="s">
        <v>41</v>
      </c>
      <c r="J4" s="21" t="s">
        <v>41</v>
      </c>
      <c r="K4" s="21" t="s">
        <v>41</v>
      </c>
      <c r="L4" s="136">
        <f>22*1.1</f>
        <v>24.200000000000003</v>
      </c>
      <c r="M4" s="136"/>
      <c r="N4" s="136"/>
      <c r="O4" s="136"/>
      <c r="P4" s="72">
        <f>105*1.1</f>
        <v>115.50000000000001</v>
      </c>
      <c r="Q4" s="72">
        <f>113*1.1</f>
        <v>124.30000000000001</v>
      </c>
      <c r="R4" s="137">
        <f>140*1.1</f>
        <v>154</v>
      </c>
      <c r="S4" s="137"/>
      <c r="T4" s="137">
        <f>165*1.1</f>
        <v>181.50000000000003</v>
      </c>
      <c r="U4" s="137"/>
      <c r="V4" s="72">
        <f>185*1.1</f>
        <v>203.50000000000003</v>
      </c>
      <c r="W4" s="137">
        <f>210*1.1</f>
        <v>231.00000000000003</v>
      </c>
      <c r="X4" s="137"/>
      <c r="Y4" s="137"/>
      <c r="Z4" s="45">
        <v>0</v>
      </c>
      <c r="AA4" s="46">
        <v>0</v>
      </c>
      <c r="AB4" s="58">
        <f>ROUNDDOWN(G4+L4*10,0)</f>
        <v>1342</v>
      </c>
      <c r="AC4" s="53">
        <f>ROUNDDOWN(G4+L4*10+P4*10,0)</f>
        <v>2497</v>
      </c>
      <c r="AD4" s="53">
        <f>ROUNDDOWN(G4+L4*10+P4*10+Q4*10,0)</f>
        <v>3740</v>
      </c>
      <c r="AE4" s="53">
        <f>AB4</f>
        <v>1342</v>
      </c>
      <c r="AF4" s="53">
        <f>AC4</f>
        <v>2497</v>
      </c>
      <c r="AG4" s="53">
        <f>AD4</f>
        <v>3740</v>
      </c>
      <c r="AI4" s="8"/>
    </row>
    <row r="5" spans="1:35" s="7" customFormat="1" ht="21">
      <c r="A5" s="44"/>
      <c r="B5" s="27" t="s">
        <v>1</v>
      </c>
      <c r="C5" s="16">
        <v>1</v>
      </c>
      <c r="D5" s="16">
        <v>0</v>
      </c>
      <c r="E5" s="16" t="s">
        <v>3</v>
      </c>
      <c r="F5" s="16"/>
      <c r="G5" s="21" t="s">
        <v>18</v>
      </c>
      <c r="H5" s="53">
        <v>828</v>
      </c>
      <c r="I5" s="21" t="s">
        <v>18</v>
      </c>
      <c r="J5" s="21" t="s">
        <v>71</v>
      </c>
      <c r="K5" s="21" t="s">
        <v>18</v>
      </c>
      <c r="L5" s="16" t="s">
        <v>18</v>
      </c>
      <c r="M5" s="116">
        <v>130</v>
      </c>
      <c r="N5" s="116"/>
      <c r="O5" s="116"/>
      <c r="P5" s="16">
        <v>183</v>
      </c>
      <c r="Q5" s="116">
        <v>231</v>
      </c>
      <c r="R5" s="116"/>
      <c r="S5" s="116"/>
      <c r="T5" s="116">
        <v>240</v>
      </c>
      <c r="U5" s="116"/>
      <c r="V5" s="116"/>
      <c r="W5" s="116"/>
      <c r="X5" s="16">
        <v>267</v>
      </c>
      <c r="Y5" s="16">
        <v>272</v>
      </c>
      <c r="Z5" s="47">
        <v>63</v>
      </c>
      <c r="AA5" s="48">
        <v>115</v>
      </c>
      <c r="AB5" s="58">
        <v>1546</v>
      </c>
      <c r="AC5" s="53">
        <v>3383</v>
      </c>
      <c r="AD5" s="53">
        <v>5693</v>
      </c>
      <c r="AE5" s="53">
        <v>1598</v>
      </c>
      <c r="AF5" s="53">
        <v>3435</v>
      </c>
      <c r="AG5" s="53">
        <v>5745</v>
      </c>
      <c r="AI5" s="8"/>
    </row>
    <row r="6" spans="2:35" ht="13.5">
      <c r="B6" s="115" t="s">
        <v>2</v>
      </c>
      <c r="C6" s="116">
        <v>1</v>
      </c>
      <c r="D6" s="116">
        <v>1</v>
      </c>
      <c r="E6" s="116" t="s">
        <v>4</v>
      </c>
      <c r="F6" s="30" t="s">
        <v>45</v>
      </c>
      <c r="G6" s="31" t="s">
        <v>72</v>
      </c>
      <c r="H6" s="31" t="s">
        <v>72</v>
      </c>
      <c r="I6" s="31" t="s">
        <v>72</v>
      </c>
      <c r="J6" s="31" t="s">
        <v>72</v>
      </c>
      <c r="K6" s="56">
        <f>1250*1.1</f>
        <v>1375</v>
      </c>
      <c r="L6" s="30" t="s">
        <v>72</v>
      </c>
      <c r="M6" s="30" t="s">
        <v>72</v>
      </c>
      <c r="N6" s="30" t="s">
        <v>72</v>
      </c>
      <c r="O6" s="32" t="s">
        <v>72</v>
      </c>
      <c r="P6" s="132">
        <f>128*1.1</f>
        <v>140.8</v>
      </c>
      <c r="Q6" s="132"/>
      <c r="R6" s="132">
        <f>136*1.1</f>
        <v>149.60000000000002</v>
      </c>
      <c r="S6" s="132"/>
      <c r="T6" s="132"/>
      <c r="U6" s="132"/>
      <c r="V6" s="132">
        <f>140*1.1</f>
        <v>154</v>
      </c>
      <c r="W6" s="132"/>
      <c r="X6" s="32">
        <f>138*1.1</f>
        <v>151.8</v>
      </c>
      <c r="Y6" s="32">
        <f>128*1.1</f>
        <v>140.8</v>
      </c>
      <c r="Z6" s="73">
        <f>110*1.1</f>
        <v>121.00000000000001</v>
      </c>
      <c r="AA6" s="74"/>
      <c r="AB6" s="68">
        <f>ROUNDDOWN(K6,-1)+ROUNDDOWN(Z6,-1)</f>
        <v>1490</v>
      </c>
      <c r="AC6" s="56">
        <f>ROUNDDOWN(K6+P6*10,-1)+ROUNDDOWN(Z6,-1)</f>
        <v>2900</v>
      </c>
      <c r="AD6" s="56">
        <f>ROUNDDOWN(K6+P6*20,-1)+ROUNDDOWN(Z6,-1)</f>
        <v>4310</v>
      </c>
      <c r="AE6" s="31" t="s">
        <v>73</v>
      </c>
      <c r="AF6" s="31" t="s">
        <v>73</v>
      </c>
      <c r="AG6" s="31" t="s">
        <v>73</v>
      </c>
      <c r="AI6" s="9"/>
    </row>
    <row r="7" spans="2:35" ht="13.5">
      <c r="B7" s="115"/>
      <c r="C7" s="116"/>
      <c r="D7" s="116"/>
      <c r="E7" s="116"/>
      <c r="F7" s="33" t="s">
        <v>46</v>
      </c>
      <c r="G7" s="34" t="s">
        <v>72</v>
      </c>
      <c r="H7" s="34" t="s">
        <v>72</v>
      </c>
      <c r="I7" s="34" t="s">
        <v>72</v>
      </c>
      <c r="J7" s="34" t="s">
        <v>72</v>
      </c>
      <c r="K7" s="57">
        <f>1720*1.1</f>
        <v>1892.0000000000002</v>
      </c>
      <c r="L7" s="33" t="s">
        <v>72</v>
      </c>
      <c r="M7" s="33" t="s">
        <v>72</v>
      </c>
      <c r="N7" s="33" t="s">
        <v>72</v>
      </c>
      <c r="O7" s="35" t="s">
        <v>72</v>
      </c>
      <c r="P7" s="134">
        <f>128*1.1</f>
        <v>140.8</v>
      </c>
      <c r="Q7" s="134"/>
      <c r="R7" s="134">
        <f>136*1.1</f>
        <v>149.60000000000002</v>
      </c>
      <c r="S7" s="134"/>
      <c r="T7" s="134"/>
      <c r="U7" s="134"/>
      <c r="V7" s="134">
        <f>140*1.1</f>
        <v>154</v>
      </c>
      <c r="W7" s="134"/>
      <c r="X7" s="35">
        <f>138*1.1</f>
        <v>151.8</v>
      </c>
      <c r="Y7" s="35">
        <f>128*1.1</f>
        <v>140.8</v>
      </c>
      <c r="Z7" s="75"/>
      <c r="AA7" s="76">
        <f>210*1.1</f>
        <v>231.00000000000003</v>
      </c>
      <c r="AB7" s="36" t="s">
        <v>73</v>
      </c>
      <c r="AC7" s="34" t="s">
        <v>73</v>
      </c>
      <c r="AD7" s="34" t="s">
        <v>73</v>
      </c>
      <c r="AE7" s="57">
        <f>ROUNDDOWN(K7,-1)+ROUNDDOWN(AA7,-1)</f>
        <v>2120</v>
      </c>
      <c r="AF7" s="57">
        <f>ROUNDDOWN(K7+P7*10,-1)+ROUNDDOWN(AA7,-1)</f>
        <v>3530</v>
      </c>
      <c r="AG7" s="57">
        <f>ROUNDDOWN(K7+P7*20,-1)+ROUNDDOWN(AA7,-1)</f>
        <v>4930</v>
      </c>
      <c r="AI7" s="9"/>
    </row>
    <row r="8" spans="1:35" ht="21">
      <c r="A8" s="44"/>
      <c r="B8" s="27" t="s">
        <v>42</v>
      </c>
      <c r="C8" s="16">
        <v>1</v>
      </c>
      <c r="D8" s="16">
        <v>4</v>
      </c>
      <c r="E8" s="16" t="s">
        <v>43</v>
      </c>
      <c r="F8" s="16"/>
      <c r="G8" s="65" t="s">
        <v>74</v>
      </c>
      <c r="H8" s="65" t="s">
        <v>74</v>
      </c>
      <c r="I8" s="65" t="s">
        <v>74</v>
      </c>
      <c r="J8" s="65" t="s">
        <v>74</v>
      </c>
      <c r="K8" s="77">
        <v>1780</v>
      </c>
      <c r="L8" s="16" t="s">
        <v>74</v>
      </c>
      <c r="M8" s="22" t="s">
        <v>74</v>
      </c>
      <c r="N8" s="22" t="s">
        <v>74</v>
      </c>
      <c r="O8" s="22" t="s">
        <v>74</v>
      </c>
      <c r="P8" s="137">
        <v>209</v>
      </c>
      <c r="Q8" s="137"/>
      <c r="R8" s="137"/>
      <c r="S8" s="137"/>
      <c r="T8" s="137"/>
      <c r="U8" s="137"/>
      <c r="V8" s="137"/>
      <c r="W8" s="137"/>
      <c r="X8" s="137"/>
      <c r="Y8" s="137"/>
      <c r="Z8" s="47">
        <v>83</v>
      </c>
      <c r="AA8" s="48">
        <v>167</v>
      </c>
      <c r="AB8" s="78">
        <v>1860</v>
      </c>
      <c r="AC8" s="53">
        <v>3950</v>
      </c>
      <c r="AD8" s="53">
        <v>6040</v>
      </c>
      <c r="AE8" s="53">
        <v>1940</v>
      </c>
      <c r="AF8" s="53">
        <v>4030</v>
      </c>
      <c r="AG8" s="53">
        <v>6120</v>
      </c>
      <c r="AI8" s="9"/>
    </row>
    <row r="9" spans="1:35" ht="21">
      <c r="A9" s="44"/>
      <c r="B9" s="27" t="s">
        <v>5</v>
      </c>
      <c r="C9" s="16">
        <v>1</v>
      </c>
      <c r="D9" s="16">
        <v>5</v>
      </c>
      <c r="E9" s="16" t="s">
        <v>3</v>
      </c>
      <c r="F9" s="16"/>
      <c r="G9" s="21" t="s">
        <v>75</v>
      </c>
      <c r="H9" s="21" t="s">
        <v>18</v>
      </c>
      <c r="I9" s="21" t="s">
        <v>71</v>
      </c>
      <c r="J9" s="21" t="s">
        <v>71</v>
      </c>
      <c r="K9" s="53">
        <v>2420</v>
      </c>
      <c r="L9" s="16" t="s">
        <v>18</v>
      </c>
      <c r="M9" s="22" t="s">
        <v>18</v>
      </c>
      <c r="N9" s="22" t="s">
        <v>71</v>
      </c>
      <c r="O9" s="22" t="s">
        <v>71</v>
      </c>
      <c r="P9" s="72">
        <v>286</v>
      </c>
      <c r="Q9" s="137">
        <v>324</v>
      </c>
      <c r="R9" s="137"/>
      <c r="S9" s="137"/>
      <c r="T9" s="137">
        <v>363</v>
      </c>
      <c r="U9" s="137"/>
      <c r="V9" s="137">
        <v>401</v>
      </c>
      <c r="W9" s="137"/>
      <c r="X9" s="137"/>
      <c r="Y9" s="137"/>
      <c r="Z9" s="79">
        <v>143</v>
      </c>
      <c r="AA9" s="80">
        <v>220</v>
      </c>
      <c r="AB9" s="58">
        <v>2563</v>
      </c>
      <c r="AC9" s="81">
        <v>5423</v>
      </c>
      <c r="AD9" s="81">
        <v>8668</v>
      </c>
      <c r="AE9" s="81">
        <v>2640</v>
      </c>
      <c r="AF9" s="81">
        <v>5500</v>
      </c>
      <c r="AG9" s="81">
        <v>8745</v>
      </c>
      <c r="AI9" s="9"/>
    </row>
    <row r="10" spans="2:35" s="7" customFormat="1" ht="13.5">
      <c r="B10" s="115" t="s">
        <v>6</v>
      </c>
      <c r="C10" s="123">
        <v>1</v>
      </c>
      <c r="D10" s="123">
        <v>0</v>
      </c>
      <c r="E10" s="116" t="s">
        <v>4</v>
      </c>
      <c r="F10" s="30" t="s">
        <v>45</v>
      </c>
      <c r="G10" s="31" t="s">
        <v>18</v>
      </c>
      <c r="H10" s="31" t="s">
        <v>76</v>
      </c>
      <c r="I10" s="31" t="s">
        <v>77</v>
      </c>
      <c r="J10" s="56">
        <v>1144</v>
      </c>
      <c r="K10" s="32" t="s">
        <v>18</v>
      </c>
      <c r="L10" s="30" t="s">
        <v>72</v>
      </c>
      <c r="M10" s="32" t="s">
        <v>72</v>
      </c>
      <c r="N10" s="32" t="s">
        <v>77</v>
      </c>
      <c r="O10" s="67">
        <v>157</v>
      </c>
      <c r="P10" s="127">
        <v>179</v>
      </c>
      <c r="Q10" s="127"/>
      <c r="R10" s="127"/>
      <c r="S10" s="127"/>
      <c r="T10" s="127">
        <v>200</v>
      </c>
      <c r="U10" s="127"/>
      <c r="V10" s="127"/>
      <c r="W10" s="127"/>
      <c r="X10" s="127">
        <v>204</v>
      </c>
      <c r="Y10" s="127"/>
      <c r="Z10" s="49">
        <v>0</v>
      </c>
      <c r="AA10" s="50"/>
      <c r="AB10" s="68">
        <v>1458</v>
      </c>
      <c r="AC10" s="69">
        <v>3251</v>
      </c>
      <c r="AD10" s="69">
        <v>5044</v>
      </c>
      <c r="AE10" s="31" t="s">
        <v>67</v>
      </c>
      <c r="AF10" s="31" t="s">
        <v>67</v>
      </c>
      <c r="AG10" s="31" t="s">
        <v>67</v>
      </c>
      <c r="AI10" s="8"/>
    </row>
    <row r="11" spans="2:35" s="7" customFormat="1" ht="14.25" customHeight="1">
      <c r="B11" s="115"/>
      <c r="C11" s="108"/>
      <c r="D11" s="108"/>
      <c r="E11" s="116"/>
      <c r="F11" s="33" t="s">
        <v>46</v>
      </c>
      <c r="G11" s="34" t="s">
        <v>77</v>
      </c>
      <c r="H11" s="34" t="s">
        <v>76</v>
      </c>
      <c r="I11" s="34" t="s">
        <v>77</v>
      </c>
      <c r="J11" s="34" t="s">
        <v>77</v>
      </c>
      <c r="K11" s="57">
        <v>2530</v>
      </c>
      <c r="L11" s="33" t="s">
        <v>72</v>
      </c>
      <c r="M11" s="33" t="s">
        <v>18</v>
      </c>
      <c r="N11" s="33" t="s">
        <v>77</v>
      </c>
      <c r="O11" s="33" t="s">
        <v>77</v>
      </c>
      <c r="P11" s="128">
        <v>179</v>
      </c>
      <c r="Q11" s="128"/>
      <c r="R11" s="128"/>
      <c r="S11" s="128"/>
      <c r="T11" s="128">
        <v>200</v>
      </c>
      <c r="U11" s="128"/>
      <c r="V11" s="128"/>
      <c r="W11" s="128"/>
      <c r="X11" s="128">
        <v>204</v>
      </c>
      <c r="Y11" s="128"/>
      <c r="Z11" s="51"/>
      <c r="AA11" s="52">
        <v>0</v>
      </c>
      <c r="AB11" s="36" t="s">
        <v>78</v>
      </c>
      <c r="AC11" s="34" t="s">
        <v>67</v>
      </c>
      <c r="AD11" s="34" t="s">
        <v>67</v>
      </c>
      <c r="AE11" s="70">
        <f>K11+AA11</f>
        <v>2530</v>
      </c>
      <c r="AF11" s="70">
        <v>4323</v>
      </c>
      <c r="AG11" s="70">
        <v>6116</v>
      </c>
      <c r="AI11" s="8"/>
    </row>
    <row r="12" spans="2:35" ht="11.25" customHeight="1">
      <c r="B12" s="115" t="s">
        <v>7</v>
      </c>
      <c r="C12" s="123">
        <v>1</v>
      </c>
      <c r="D12" s="123">
        <v>0</v>
      </c>
      <c r="E12" s="116" t="s">
        <v>4</v>
      </c>
      <c r="F12" s="30" t="s">
        <v>45</v>
      </c>
      <c r="G12" s="31" t="s">
        <v>18</v>
      </c>
      <c r="H12" s="31" t="s">
        <v>18</v>
      </c>
      <c r="I12" s="31" t="s">
        <v>18</v>
      </c>
      <c r="J12" s="31" t="s">
        <v>18</v>
      </c>
      <c r="K12" s="56">
        <f>ROUNDDOWN(1660*1.1,0)</f>
        <v>1826</v>
      </c>
      <c r="L12" s="30" t="s">
        <v>18</v>
      </c>
      <c r="M12" s="32" t="s">
        <v>79</v>
      </c>
      <c r="N12" s="32" t="s">
        <v>18</v>
      </c>
      <c r="O12" s="32" t="s">
        <v>18</v>
      </c>
      <c r="P12" s="117">
        <f>ROUNDDOWN(183*1.1,0)</f>
        <v>201</v>
      </c>
      <c r="Q12" s="117"/>
      <c r="R12" s="117"/>
      <c r="S12" s="117"/>
      <c r="T12" s="117"/>
      <c r="U12" s="117"/>
      <c r="V12" s="117"/>
      <c r="W12" s="117"/>
      <c r="X12" s="117"/>
      <c r="Y12" s="117"/>
      <c r="Z12" s="49">
        <f>ROUNDDOWN(60*1.1,0)</f>
        <v>66</v>
      </c>
      <c r="AA12" s="50"/>
      <c r="AB12" s="59">
        <f>ROUNDDOWN((1660+60)*1.1,0)</f>
        <v>1892</v>
      </c>
      <c r="AC12" s="56">
        <f>ROUNDDOWN((1660+183*10+60)*1.1,0)</f>
        <v>3905</v>
      </c>
      <c r="AD12" s="56">
        <f>ROUNDDOWN((1660+183*20+60)*1.1,0)</f>
        <v>5918</v>
      </c>
      <c r="AE12" s="31" t="s">
        <v>67</v>
      </c>
      <c r="AF12" s="31" t="s">
        <v>67</v>
      </c>
      <c r="AG12" s="31" t="s">
        <v>67</v>
      </c>
      <c r="AI12" s="9"/>
    </row>
    <row r="13" spans="2:35" ht="13.5">
      <c r="B13" s="115"/>
      <c r="C13" s="108"/>
      <c r="D13" s="108"/>
      <c r="E13" s="116"/>
      <c r="F13" s="33" t="s">
        <v>46</v>
      </c>
      <c r="G13" s="34" t="s">
        <v>18</v>
      </c>
      <c r="H13" s="34" t="s">
        <v>18</v>
      </c>
      <c r="I13" s="34" t="s">
        <v>18</v>
      </c>
      <c r="J13" s="34" t="s">
        <v>18</v>
      </c>
      <c r="K13" s="57">
        <f>ROUNDDOWN(1660*1.1,0)</f>
        <v>1826</v>
      </c>
      <c r="L13" s="33" t="s">
        <v>18</v>
      </c>
      <c r="M13" s="35" t="s">
        <v>18</v>
      </c>
      <c r="N13" s="35" t="s">
        <v>18</v>
      </c>
      <c r="O13" s="35" t="s">
        <v>18</v>
      </c>
      <c r="P13" s="118">
        <f>ROUNDDOWN(203*1.1,0)</f>
        <v>223</v>
      </c>
      <c r="Q13" s="118"/>
      <c r="R13" s="118"/>
      <c r="S13" s="118"/>
      <c r="T13" s="118"/>
      <c r="U13" s="118"/>
      <c r="V13" s="118"/>
      <c r="W13" s="118"/>
      <c r="X13" s="118"/>
      <c r="Y13" s="118"/>
      <c r="Z13" s="51"/>
      <c r="AA13" s="52">
        <f>ROUNDDOWN(60*1.1,0)</f>
        <v>66</v>
      </c>
      <c r="AB13" s="36" t="s">
        <v>67</v>
      </c>
      <c r="AC13" s="34" t="s">
        <v>67</v>
      </c>
      <c r="AD13" s="34" t="s">
        <v>67</v>
      </c>
      <c r="AE13" s="57">
        <f>ROUNDDOWN((1660+60)*1.1,0)</f>
        <v>1892</v>
      </c>
      <c r="AF13" s="57">
        <f>ROUNDDOWN((1660+203*10+60)*1.1,0)</f>
        <v>4125</v>
      </c>
      <c r="AG13" s="57">
        <f>ROUNDDOWN((1660+203*20+60)*1.1,0)</f>
        <v>6358</v>
      </c>
      <c r="AI13" s="9"/>
    </row>
    <row r="14" spans="2:35" s="7" customFormat="1" ht="13.5">
      <c r="B14" s="115" t="s">
        <v>8</v>
      </c>
      <c r="C14" s="123">
        <v>1</v>
      </c>
      <c r="D14" s="123">
        <v>0</v>
      </c>
      <c r="E14" s="116" t="s">
        <v>4</v>
      </c>
      <c r="F14" s="30" t="s">
        <v>45</v>
      </c>
      <c r="G14" s="31" t="s">
        <v>18</v>
      </c>
      <c r="H14" s="31" t="s">
        <v>18</v>
      </c>
      <c r="I14" s="31" t="s">
        <v>18</v>
      </c>
      <c r="J14" s="56">
        <v>1342</v>
      </c>
      <c r="K14" s="31" t="s">
        <v>18</v>
      </c>
      <c r="L14" s="30" t="s">
        <v>18</v>
      </c>
      <c r="M14" s="32" t="s">
        <v>18</v>
      </c>
      <c r="N14" s="32" t="s">
        <v>18</v>
      </c>
      <c r="O14" s="132">
        <v>154</v>
      </c>
      <c r="P14" s="132"/>
      <c r="Q14" s="132"/>
      <c r="R14" s="132"/>
      <c r="S14" s="132"/>
      <c r="T14" s="119">
        <v>165</v>
      </c>
      <c r="U14" s="119"/>
      <c r="V14" s="133">
        <v>176</v>
      </c>
      <c r="W14" s="133"/>
      <c r="X14" s="133"/>
      <c r="Y14" s="133"/>
      <c r="Z14" s="49">
        <v>0</v>
      </c>
      <c r="AA14" s="50"/>
      <c r="AB14" s="68">
        <f>ROUNDDOWN(J14+O14*2+Z14,0)</f>
        <v>1650</v>
      </c>
      <c r="AC14" s="56">
        <f>ROUNDDOWN(J14+O14*12+Z14,0)</f>
        <v>3190</v>
      </c>
      <c r="AD14" s="56">
        <f>ROUNDDOWN(J14+O14*22+Z14,0)</f>
        <v>4730</v>
      </c>
      <c r="AE14" s="31" t="s">
        <v>67</v>
      </c>
      <c r="AF14" s="31" t="s">
        <v>67</v>
      </c>
      <c r="AG14" s="31" t="s">
        <v>67</v>
      </c>
      <c r="AI14" s="8"/>
    </row>
    <row r="15" spans="2:35" s="7" customFormat="1" ht="13.5">
      <c r="B15" s="115"/>
      <c r="C15" s="108"/>
      <c r="D15" s="108"/>
      <c r="E15" s="116"/>
      <c r="F15" s="33" t="s">
        <v>46</v>
      </c>
      <c r="G15" s="34" t="s">
        <v>18</v>
      </c>
      <c r="H15" s="34" t="s">
        <v>18</v>
      </c>
      <c r="I15" s="34" t="s">
        <v>18</v>
      </c>
      <c r="J15" s="57">
        <v>1672</v>
      </c>
      <c r="K15" s="34" t="s">
        <v>18</v>
      </c>
      <c r="L15" s="33" t="s">
        <v>18</v>
      </c>
      <c r="M15" s="35" t="s">
        <v>18</v>
      </c>
      <c r="N15" s="35" t="s">
        <v>18</v>
      </c>
      <c r="O15" s="134">
        <v>154</v>
      </c>
      <c r="P15" s="134"/>
      <c r="Q15" s="134"/>
      <c r="R15" s="134"/>
      <c r="S15" s="134"/>
      <c r="T15" s="122">
        <v>165</v>
      </c>
      <c r="U15" s="122"/>
      <c r="V15" s="138">
        <v>176</v>
      </c>
      <c r="W15" s="138"/>
      <c r="X15" s="138"/>
      <c r="Y15" s="138"/>
      <c r="Z15" s="51"/>
      <c r="AA15" s="52">
        <v>0</v>
      </c>
      <c r="AB15" s="36" t="s">
        <v>67</v>
      </c>
      <c r="AC15" s="34" t="s">
        <v>67</v>
      </c>
      <c r="AD15" s="34" t="s">
        <v>67</v>
      </c>
      <c r="AE15" s="57">
        <f>ROUNDDOWN(J15+O15*2+AA15,0)</f>
        <v>1980</v>
      </c>
      <c r="AF15" s="57">
        <f>ROUNDDOWN(J15+O15*12+AA15,0)</f>
        <v>3520</v>
      </c>
      <c r="AG15" s="57">
        <f>ROUNDDOWN(J15+O15*22+AA15,0)</f>
        <v>5060</v>
      </c>
      <c r="AI15" s="8"/>
    </row>
    <row r="16" spans="1:35" s="7" customFormat="1" ht="21">
      <c r="A16" s="44"/>
      <c r="B16" s="27" t="s">
        <v>9</v>
      </c>
      <c r="C16" s="16">
        <v>1</v>
      </c>
      <c r="D16" s="16">
        <v>3</v>
      </c>
      <c r="E16" s="16" t="s">
        <v>3</v>
      </c>
      <c r="F16" s="16"/>
      <c r="G16" s="21" t="s">
        <v>71</v>
      </c>
      <c r="H16" s="21" t="s">
        <v>71</v>
      </c>
      <c r="I16" s="21" t="s">
        <v>71</v>
      </c>
      <c r="J16" s="21" t="s">
        <v>71</v>
      </c>
      <c r="K16" s="53">
        <v>900</v>
      </c>
      <c r="L16" s="16" t="s">
        <v>71</v>
      </c>
      <c r="M16" s="22" t="s">
        <v>18</v>
      </c>
      <c r="N16" s="22" t="s">
        <v>18</v>
      </c>
      <c r="O16" s="22" t="s">
        <v>71</v>
      </c>
      <c r="P16" s="116">
        <v>104</v>
      </c>
      <c r="Q16" s="116"/>
      <c r="R16" s="116">
        <v>125</v>
      </c>
      <c r="S16" s="116"/>
      <c r="T16" s="116">
        <v>146</v>
      </c>
      <c r="U16" s="116"/>
      <c r="V16" s="116">
        <v>167</v>
      </c>
      <c r="W16" s="116"/>
      <c r="X16" s="116"/>
      <c r="Y16" s="116"/>
      <c r="Z16" s="47">
        <v>72</v>
      </c>
      <c r="AA16" s="48">
        <v>177</v>
      </c>
      <c r="AB16" s="58">
        <v>973</v>
      </c>
      <c r="AC16" s="53">
        <v>2018</v>
      </c>
      <c r="AD16" s="53">
        <v>3063</v>
      </c>
      <c r="AE16" s="53">
        <v>1078</v>
      </c>
      <c r="AF16" s="53">
        <v>2123</v>
      </c>
      <c r="AG16" s="53">
        <v>3168</v>
      </c>
      <c r="AI16" s="8"/>
    </row>
    <row r="17" spans="2:35" s="7" customFormat="1" ht="22.5">
      <c r="B17" s="29" t="s">
        <v>49</v>
      </c>
      <c r="C17" s="16">
        <v>0</v>
      </c>
      <c r="D17" s="16">
        <v>16</v>
      </c>
      <c r="E17" s="16" t="s">
        <v>3</v>
      </c>
      <c r="F17" s="16"/>
      <c r="G17" s="21" t="s">
        <v>71</v>
      </c>
      <c r="H17" s="21" t="s">
        <v>18</v>
      </c>
      <c r="I17" s="21" t="s">
        <v>71</v>
      </c>
      <c r="J17" s="21" t="s">
        <v>71</v>
      </c>
      <c r="K17" s="53">
        <v>470</v>
      </c>
      <c r="L17" s="16" t="s">
        <v>71</v>
      </c>
      <c r="M17" s="22" t="s">
        <v>71</v>
      </c>
      <c r="N17" s="22" t="s">
        <v>71</v>
      </c>
      <c r="O17" s="22" t="s">
        <v>71</v>
      </c>
      <c r="P17" s="116">
        <v>51</v>
      </c>
      <c r="Q17" s="116"/>
      <c r="R17" s="116">
        <v>62</v>
      </c>
      <c r="S17" s="116"/>
      <c r="T17" s="116"/>
      <c r="U17" s="116"/>
      <c r="V17" s="116"/>
      <c r="W17" s="116"/>
      <c r="X17" s="116"/>
      <c r="Y17" s="116"/>
      <c r="Z17" s="47">
        <v>72</v>
      </c>
      <c r="AA17" s="48">
        <v>177</v>
      </c>
      <c r="AB17" s="58">
        <v>543</v>
      </c>
      <c r="AC17" s="53">
        <v>1060</v>
      </c>
      <c r="AD17" s="53">
        <v>1577</v>
      </c>
      <c r="AE17" s="53">
        <v>647</v>
      </c>
      <c r="AF17" s="53">
        <v>1164</v>
      </c>
      <c r="AG17" s="53">
        <v>1681</v>
      </c>
      <c r="AI17" s="8"/>
    </row>
    <row r="18" spans="2:35" s="7" customFormat="1" ht="13.5">
      <c r="B18" s="115" t="s">
        <v>80</v>
      </c>
      <c r="C18" s="123">
        <v>1</v>
      </c>
      <c r="D18" s="123">
        <v>0</v>
      </c>
      <c r="E18" s="116" t="s">
        <v>81</v>
      </c>
      <c r="F18" s="30" t="s">
        <v>45</v>
      </c>
      <c r="G18" s="56">
        <f>300*1.1</f>
        <v>330</v>
      </c>
      <c r="H18" s="31" t="s">
        <v>82</v>
      </c>
      <c r="I18" s="31" t="s">
        <v>82</v>
      </c>
      <c r="J18" s="31" t="s">
        <v>83</v>
      </c>
      <c r="K18" s="31" t="s">
        <v>83</v>
      </c>
      <c r="L18" s="130">
        <v>119</v>
      </c>
      <c r="M18" s="130"/>
      <c r="N18" s="130"/>
      <c r="O18" s="130"/>
      <c r="P18" s="130"/>
      <c r="Q18" s="130"/>
      <c r="R18" s="130"/>
      <c r="S18" s="130"/>
      <c r="T18" s="130"/>
      <c r="U18" s="130"/>
      <c r="V18" s="130"/>
      <c r="W18" s="130"/>
      <c r="X18" s="130"/>
      <c r="Y18" s="130"/>
      <c r="Z18" s="49">
        <v>0</v>
      </c>
      <c r="AA18" s="50"/>
      <c r="AB18" s="82">
        <v>1529</v>
      </c>
      <c r="AC18" s="56">
        <v>2728</v>
      </c>
      <c r="AD18" s="56">
        <v>3927</v>
      </c>
      <c r="AE18" s="31" t="s">
        <v>84</v>
      </c>
      <c r="AF18" s="31" t="s">
        <v>84</v>
      </c>
      <c r="AG18" s="31" t="s">
        <v>84</v>
      </c>
      <c r="AI18" s="6" t="s">
        <v>85</v>
      </c>
    </row>
    <row r="19" spans="2:35" s="7" customFormat="1" ht="13.5">
      <c r="B19" s="115"/>
      <c r="C19" s="108"/>
      <c r="D19" s="108"/>
      <c r="E19" s="116"/>
      <c r="F19" s="33" t="s">
        <v>46</v>
      </c>
      <c r="G19" s="57">
        <f>300*1.1</f>
        <v>330</v>
      </c>
      <c r="H19" s="34" t="s">
        <v>82</v>
      </c>
      <c r="I19" s="34" t="s">
        <v>82</v>
      </c>
      <c r="J19" s="34" t="s">
        <v>82</v>
      </c>
      <c r="K19" s="34" t="s">
        <v>82</v>
      </c>
      <c r="L19" s="131">
        <v>119</v>
      </c>
      <c r="M19" s="131"/>
      <c r="N19" s="131"/>
      <c r="O19" s="131"/>
      <c r="P19" s="131"/>
      <c r="Q19" s="131"/>
      <c r="R19" s="131"/>
      <c r="S19" s="131"/>
      <c r="T19" s="131"/>
      <c r="U19" s="131"/>
      <c r="V19" s="131"/>
      <c r="W19" s="131"/>
      <c r="X19" s="131"/>
      <c r="Y19" s="131"/>
      <c r="Z19" s="51"/>
      <c r="AA19" s="52">
        <v>0</v>
      </c>
      <c r="AB19" s="36" t="s">
        <v>86</v>
      </c>
      <c r="AC19" s="34" t="s">
        <v>84</v>
      </c>
      <c r="AD19" s="34" t="s">
        <v>84</v>
      </c>
      <c r="AE19" s="57">
        <v>1529</v>
      </c>
      <c r="AF19" s="57">
        <v>2728</v>
      </c>
      <c r="AG19" s="57">
        <v>3927</v>
      </c>
      <c r="AI19" s="6" t="s">
        <v>85</v>
      </c>
    </row>
    <row r="20" spans="1:35" s="7" customFormat="1" ht="21">
      <c r="A20" s="44"/>
      <c r="B20" s="27" t="s">
        <v>38</v>
      </c>
      <c r="C20" s="16">
        <v>1</v>
      </c>
      <c r="D20" s="16">
        <v>0</v>
      </c>
      <c r="E20" s="16" t="s">
        <v>3</v>
      </c>
      <c r="F20" s="16"/>
      <c r="G20" s="21" t="s">
        <v>18</v>
      </c>
      <c r="H20" s="21" t="s">
        <v>72</v>
      </c>
      <c r="I20" s="21" t="s">
        <v>72</v>
      </c>
      <c r="J20" s="21" t="s">
        <v>18</v>
      </c>
      <c r="K20" s="47">
        <v>660</v>
      </c>
      <c r="L20" s="16" t="s">
        <v>87</v>
      </c>
      <c r="M20" s="22" t="s">
        <v>87</v>
      </c>
      <c r="N20" s="22" t="s">
        <v>18</v>
      </c>
      <c r="O20" s="22" t="s">
        <v>72</v>
      </c>
      <c r="P20" s="139">
        <v>136</v>
      </c>
      <c r="Q20" s="139"/>
      <c r="R20" s="139"/>
      <c r="S20" s="139"/>
      <c r="T20" s="139"/>
      <c r="U20" s="139"/>
      <c r="V20" s="139"/>
      <c r="W20" s="139"/>
      <c r="X20" s="139"/>
      <c r="Y20" s="139"/>
      <c r="Z20" s="83">
        <v>99</v>
      </c>
      <c r="AA20" s="84">
        <v>165</v>
      </c>
      <c r="AB20" s="85">
        <v>759</v>
      </c>
      <c r="AC20" s="53">
        <v>2123</v>
      </c>
      <c r="AD20" s="53">
        <v>3487</v>
      </c>
      <c r="AE20" s="53">
        <v>825</v>
      </c>
      <c r="AF20" s="53">
        <v>2189</v>
      </c>
      <c r="AG20" s="53">
        <v>3553</v>
      </c>
      <c r="AI20" s="8"/>
    </row>
    <row r="21" spans="1:35" s="7" customFormat="1" ht="21">
      <c r="A21" s="44"/>
      <c r="B21" s="27" t="s">
        <v>10</v>
      </c>
      <c r="C21" s="16">
        <v>0</v>
      </c>
      <c r="D21" s="16">
        <v>15</v>
      </c>
      <c r="E21" s="16" t="s">
        <v>3</v>
      </c>
      <c r="F21" s="16"/>
      <c r="G21" s="21" t="s">
        <v>37</v>
      </c>
      <c r="H21" s="21" t="s">
        <v>37</v>
      </c>
      <c r="I21" s="21" t="s">
        <v>37</v>
      </c>
      <c r="J21" s="21" t="s">
        <v>37</v>
      </c>
      <c r="K21" s="47">
        <v>0</v>
      </c>
      <c r="L21" s="16" t="s">
        <v>37</v>
      </c>
      <c r="M21" s="22" t="s">
        <v>37</v>
      </c>
      <c r="N21" s="22" t="s">
        <v>37</v>
      </c>
      <c r="O21" s="22" t="s">
        <v>37</v>
      </c>
      <c r="P21" s="116">
        <v>50</v>
      </c>
      <c r="Q21" s="116"/>
      <c r="R21" s="116"/>
      <c r="S21" s="116"/>
      <c r="T21" s="116"/>
      <c r="U21" s="116"/>
      <c r="V21" s="116"/>
      <c r="W21" s="116"/>
      <c r="X21" s="116"/>
      <c r="Y21" s="116"/>
      <c r="Z21" s="47">
        <v>0</v>
      </c>
      <c r="AA21" s="48">
        <v>0</v>
      </c>
      <c r="AB21" s="60">
        <f>K21+Z21</f>
        <v>0</v>
      </c>
      <c r="AC21" s="53">
        <f>K21+P21*10+Z21</f>
        <v>500</v>
      </c>
      <c r="AD21" s="53">
        <f>K21+P21*20+Z21</f>
        <v>1000</v>
      </c>
      <c r="AE21" s="53">
        <f>K21+AA21</f>
        <v>0</v>
      </c>
      <c r="AF21" s="53">
        <f>K21+P21*10+AA21</f>
        <v>500</v>
      </c>
      <c r="AG21" s="53">
        <f>K21+P21*20+AA21</f>
        <v>1000</v>
      </c>
      <c r="AI21" s="8"/>
    </row>
    <row r="22" spans="2:35" s="7" customFormat="1" ht="13.5">
      <c r="B22" s="115" t="s">
        <v>11</v>
      </c>
      <c r="C22" s="123">
        <v>1</v>
      </c>
      <c r="D22" s="123">
        <v>0</v>
      </c>
      <c r="E22" s="116" t="s">
        <v>4</v>
      </c>
      <c r="F22" s="30" t="s">
        <v>45</v>
      </c>
      <c r="G22" s="31" t="s">
        <v>18</v>
      </c>
      <c r="H22" s="31" t="s">
        <v>18</v>
      </c>
      <c r="I22" s="31" t="s">
        <v>88</v>
      </c>
      <c r="J22" s="31" t="s">
        <v>18</v>
      </c>
      <c r="K22" s="56">
        <f>1100*1.1</f>
        <v>1210</v>
      </c>
      <c r="L22" s="30" t="s">
        <v>18</v>
      </c>
      <c r="M22" s="32" t="s">
        <v>88</v>
      </c>
      <c r="N22" s="32" t="s">
        <v>18</v>
      </c>
      <c r="O22" s="32" t="s">
        <v>18</v>
      </c>
      <c r="P22" s="129">
        <f>135*1.1</f>
        <v>148.5</v>
      </c>
      <c r="Q22" s="129"/>
      <c r="R22" s="127">
        <f>185*1.1</f>
        <v>203.50000000000003</v>
      </c>
      <c r="S22" s="127"/>
      <c r="T22" s="86">
        <f>220*1.1</f>
        <v>242.00000000000003</v>
      </c>
      <c r="U22" s="124">
        <f>260*1.1</f>
        <v>286</v>
      </c>
      <c r="V22" s="124"/>
      <c r="W22" s="124"/>
      <c r="X22" s="124"/>
      <c r="Y22" s="124"/>
      <c r="Z22" s="49">
        <f>100*1.1</f>
        <v>110.00000000000001</v>
      </c>
      <c r="AA22" s="50"/>
      <c r="AB22" s="59">
        <f>K22+Z22</f>
        <v>1320</v>
      </c>
      <c r="AC22" s="56">
        <v>2805</v>
      </c>
      <c r="AD22" s="56">
        <v>4290</v>
      </c>
      <c r="AE22" s="31" t="s">
        <v>67</v>
      </c>
      <c r="AF22" s="31" t="s">
        <v>67</v>
      </c>
      <c r="AG22" s="31" t="s">
        <v>67</v>
      </c>
      <c r="AI22" s="8"/>
    </row>
    <row r="23" spans="2:35" s="7" customFormat="1" ht="13.5">
      <c r="B23" s="115"/>
      <c r="C23" s="108"/>
      <c r="D23" s="108"/>
      <c r="E23" s="116"/>
      <c r="F23" s="33" t="s">
        <v>46</v>
      </c>
      <c r="G23" s="34" t="s">
        <v>18</v>
      </c>
      <c r="H23" s="34" t="s">
        <v>18</v>
      </c>
      <c r="I23" s="34" t="s">
        <v>18</v>
      </c>
      <c r="J23" s="34" t="s">
        <v>88</v>
      </c>
      <c r="K23" s="57">
        <f>2200*1.1</f>
        <v>2420</v>
      </c>
      <c r="L23" s="33" t="s">
        <v>18</v>
      </c>
      <c r="M23" s="35" t="s">
        <v>18</v>
      </c>
      <c r="N23" s="35" t="s">
        <v>18</v>
      </c>
      <c r="O23" s="35" t="s">
        <v>18</v>
      </c>
      <c r="P23" s="126">
        <f>135*1.1</f>
        <v>148.5</v>
      </c>
      <c r="Q23" s="126"/>
      <c r="R23" s="128">
        <f>185*1.1</f>
        <v>203.50000000000003</v>
      </c>
      <c r="S23" s="128"/>
      <c r="T23" s="87">
        <f>220*1.1</f>
        <v>242.00000000000003</v>
      </c>
      <c r="U23" s="125">
        <f>260*1.1</f>
        <v>286</v>
      </c>
      <c r="V23" s="125"/>
      <c r="W23" s="125"/>
      <c r="X23" s="125"/>
      <c r="Y23" s="125"/>
      <c r="Z23" s="51"/>
      <c r="AA23" s="52">
        <f>200*1.1</f>
        <v>220.00000000000003</v>
      </c>
      <c r="AB23" s="36" t="s">
        <v>67</v>
      </c>
      <c r="AC23" s="34" t="s">
        <v>67</v>
      </c>
      <c r="AD23" s="34" t="s">
        <v>92</v>
      </c>
      <c r="AE23" s="57">
        <f>K23+AA23</f>
        <v>2640</v>
      </c>
      <c r="AF23" s="57">
        <v>4125</v>
      </c>
      <c r="AG23" s="57">
        <v>5610</v>
      </c>
      <c r="AI23" s="8"/>
    </row>
    <row r="24" spans="2:35" s="7" customFormat="1" ht="13.5">
      <c r="B24" s="114" t="s">
        <v>50</v>
      </c>
      <c r="C24" s="123">
        <v>0</v>
      </c>
      <c r="D24" s="123">
        <v>1</v>
      </c>
      <c r="E24" s="116" t="s">
        <v>4</v>
      </c>
      <c r="F24" s="30" t="s">
        <v>45</v>
      </c>
      <c r="G24" s="31" t="s">
        <v>93</v>
      </c>
      <c r="H24" s="31" t="s">
        <v>18</v>
      </c>
      <c r="I24" s="31" t="s">
        <v>18</v>
      </c>
      <c r="J24" s="31" t="s">
        <v>18</v>
      </c>
      <c r="K24" s="49">
        <f>300</f>
        <v>300</v>
      </c>
      <c r="L24" s="30" t="s">
        <v>18</v>
      </c>
      <c r="M24" s="32" t="s">
        <v>18</v>
      </c>
      <c r="N24" s="32" t="s">
        <v>88</v>
      </c>
      <c r="O24" s="32" t="s">
        <v>88</v>
      </c>
      <c r="P24" s="117">
        <f>100</f>
        <v>100</v>
      </c>
      <c r="Q24" s="117"/>
      <c r="R24" s="117"/>
      <c r="S24" s="117"/>
      <c r="T24" s="117"/>
      <c r="U24" s="117"/>
      <c r="V24" s="117"/>
      <c r="W24" s="117"/>
      <c r="X24" s="117"/>
      <c r="Y24" s="117"/>
      <c r="Z24" s="49">
        <f>100</f>
        <v>100</v>
      </c>
      <c r="AA24" s="50"/>
      <c r="AB24" s="61">
        <f>K24+Z24</f>
        <v>400</v>
      </c>
      <c r="AC24" s="56">
        <f>K24+P24*10+Z24</f>
        <v>1400</v>
      </c>
      <c r="AD24" s="56">
        <f>K24+P24*20+Z24</f>
        <v>2400</v>
      </c>
      <c r="AE24" s="31" t="s">
        <v>67</v>
      </c>
      <c r="AF24" s="31" t="s">
        <v>67</v>
      </c>
      <c r="AG24" s="31" t="s">
        <v>67</v>
      </c>
      <c r="AI24" s="8"/>
    </row>
    <row r="25" spans="2:35" s="7" customFormat="1" ht="13.5">
      <c r="B25" s="115"/>
      <c r="C25" s="108"/>
      <c r="D25" s="108"/>
      <c r="E25" s="116"/>
      <c r="F25" s="33" t="s">
        <v>46</v>
      </c>
      <c r="G25" s="34" t="s">
        <v>18</v>
      </c>
      <c r="H25" s="34" t="s">
        <v>18</v>
      </c>
      <c r="I25" s="34" t="s">
        <v>18</v>
      </c>
      <c r="J25" s="34" t="s">
        <v>18</v>
      </c>
      <c r="K25" s="51">
        <f>600</f>
        <v>600</v>
      </c>
      <c r="L25" s="33"/>
      <c r="M25" s="35"/>
      <c r="N25" s="35"/>
      <c r="O25" s="35"/>
      <c r="P25" s="118">
        <f>100</f>
        <v>100</v>
      </c>
      <c r="Q25" s="118"/>
      <c r="R25" s="118"/>
      <c r="S25" s="118"/>
      <c r="T25" s="118"/>
      <c r="U25" s="118"/>
      <c r="V25" s="118"/>
      <c r="W25" s="118"/>
      <c r="X25" s="118"/>
      <c r="Y25" s="118"/>
      <c r="Z25" s="51"/>
      <c r="AA25" s="52">
        <f>200</f>
        <v>200</v>
      </c>
      <c r="AB25" s="36" t="s">
        <v>67</v>
      </c>
      <c r="AC25" s="34" t="s">
        <v>67</v>
      </c>
      <c r="AD25" s="34" t="s">
        <v>67</v>
      </c>
      <c r="AE25" s="57">
        <f>K25+AA25</f>
        <v>800</v>
      </c>
      <c r="AF25" s="57">
        <f>K25+P25*10+AA25</f>
        <v>1800</v>
      </c>
      <c r="AG25" s="57">
        <f>K25+P25*20+AA25</f>
        <v>2800</v>
      </c>
      <c r="AI25" s="8"/>
    </row>
    <row r="26" spans="2:35" s="7" customFormat="1" ht="13.5">
      <c r="B26" s="114" t="s">
        <v>52</v>
      </c>
      <c r="C26" s="123">
        <v>0</v>
      </c>
      <c r="D26" s="123">
        <v>1</v>
      </c>
      <c r="E26" s="116" t="s">
        <v>4</v>
      </c>
      <c r="F26" s="30" t="s">
        <v>45</v>
      </c>
      <c r="G26" s="31" t="s">
        <v>18</v>
      </c>
      <c r="H26" s="31" t="s">
        <v>18</v>
      </c>
      <c r="I26" s="31" t="s">
        <v>18</v>
      </c>
      <c r="J26" s="31" t="s">
        <v>18</v>
      </c>
      <c r="K26" s="49">
        <f>700</f>
        <v>700</v>
      </c>
      <c r="L26" s="30" t="s">
        <v>18</v>
      </c>
      <c r="M26" s="32" t="s">
        <v>18</v>
      </c>
      <c r="N26" s="32" t="s">
        <v>18</v>
      </c>
      <c r="O26" s="32" t="s">
        <v>18</v>
      </c>
      <c r="P26" s="121">
        <f>70</f>
        <v>70</v>
      </c>
      <c r="Q26" s="121"/>
      <c r="R26" s="121"/>
      <c r="S26" s="121"/>
      <c r="T26" s="121"/>
      <c r="U26" s="121"/>
      <c r="V26" s="121"/>
      <c r="W26" s="121"/>
      <c r="X26" s="121"/>
      <c r="Y26" s="121"/>
      <c r="Z26" s="49">
        <f>100</f>
        <v>100</v>
      </c>
      <c r="AA26" s="50"/>
      <c r="AB26" s="61">
        <f>K26+Z26</f>
        <v>800</v>
      </c>
      <c r="AC26" s="56">
        <f>K26+P26*10+Z26</f>
        <v>1500</v>
      </c>
      <c r="AD26" s="56">
        <f>K26+P26*20+Z26</f>
        <v>2200</v>
      </c>
      <c r="AE26" s="31" t="s">
        <v>67</v>
      </c>
      <c r="AF26" s="31" t="s">
        <v>67</v>
      </c>
      <c r="AG26" s="31" t="s">
        <v>67</v>
      </c>
      <c r="AI26" s="8"/>
    </row>
    <row r="27" spans="2:35" s="7" customFormat="1" ht="13.5">
      <c r="B27" s="115"/>
      <c r="C27" s="108"/>
      <c r="D27" s="108"/>
      <c r="E27" s="116"/>
      <c r="F27" s="33" t="s">
        <v>46</v>
      </c>
      <c r="G27" s="34" t="s">
        <v>93</v>
      </c>
      <c r="H27" s="34" t="s">
        <v>94</v>
      </c>
      <c r="I27" s="34" t="s">
        <v>18</v>
      </c>
      <c r="J27" s="34" t="s">
        <v>94</v>
      </c>
      <c r="K27" s="51">
        <f>700</f>
        <v>700</v>
      </c>
      <c r="L27" s="33"/>
      <c r="M27" s="35"/>
      <c r="N27" s="35"/>
      <c r="O27" s="35"/>
      <c r="P27" s="122">
        <f>70</f>
        <v>70</v>
      </c>
      <c r="Q27" s="122"/>
      <c r="R27" s="122"/>
      <c r="S27" s="122"/>
      <c r="T27" s="122"/>
      <c r="U27" s="122"/>
      <c r="V27" s="122"/>
      <c r="W27" s="122"/>
      <c r="X27" s="122"/>
      <c r="Y27" s="122"/>
      <c r="Z27" s="51"/>
      <c r="AA27" s="52">
        <f>100</f>
        <v>100</v>
      </c>
      <c r="AB27" s="36" t="s">
        <v>67</v>
      </c>
      <c r="AC27" s="34" t="s">
        <v>67</v>
      </c>
      <c r="AD27" s="34" t="s">
        <v>67</v>
      </c>
      <c r="AE27" s="57">
        <f>K27+AA27</f>
        <v>800</v>
      </c>
      <c r="AF27" s="57">
        <f>K27+P27*10+AA27</f>
        <v>1500</v>
      </c>
      <c r="AG27" s="57">
        <f>K27+P27*20+AA27</f>
        <v>2200</v>
      </c>
      <c r="AI27" s="8"/>
    </row>
    <row r="28" spans="2:35" s="7" customFormat="1" ht="13.5">
      <c r="B28" s="114" t="s">
        <v>51</v>
      </c>
      <c r="C28" s="123">
        <v>0</v>
      </c>
      <c r="D28" s="123">
        <v>1</v>
      </c>
      <c r="E28" s="116" t="s">
        <v>4</v>
      </c>
      <c r="F28" s="30" t="s">
        <v>45</v>
      </c>
      <c r="G28" s="31" t="s">
        <v>93</v>
      </c>
      <c r="H28" s="31" t="s">
        <v>18</v>
      </c>
      <c r="I28" s="31" t="s">
        <v>18</v>
      </c>
      <c r="J28" s="31" t="s">
        <v>93</v>
      </c>
      <c r="K28" s="56">
        <v>1100</v>
      </c>
      <c r="L28" s="30" t="s">
        <v>93</v>
      </c>
      <c r="M28" s="32" t="s">
        <v>18</v>
      </c>
      <c r="N28" s="32" t="s">
        <v>18</v>
      </c>
      <c r="O28" s="32" t="s">
        <v>18</v>
      </c>
      <c r="P28" s="117">
        <f>100</f>
        <v>100</v>
      </c>
      <c r="Q28" s="117"/>
      <c r="R28" s="117"/>
      <c r="S28" s="117"/>
      <c r="T28" s="117"/>
      <c r="U28" s="117"/>
      <c r="V28" s="117"/>
      <c r="W28" s="117"/>
      <c r="X28" s="117"/>
      <c r="Y28" s="117"/>
      <c r="Z28" s="49">
        <f>100</f>
        <v>100</v>
      </c>
      <c r="AA28" s="50"/>
      <c r="AB28" s="59">
        <f>K28+Z28</f>
        <v>1200</v>
      </c>
      <c r="AC28" s="56">
        <f>K28+P28*10+Z28</f>
        <v>2200</v>
      </c>
      <c r="AD28" s="56">
        <f>K28+P28*20+Z28</f>
        <v>3200</v>
      </c>
      <c r="AE28" s="31" t="s">
        <v>89</v>
      </c>
      <c r="AF28" s="31" t="s">
        <v>67</v>
      </c>
      <c r="AG28" s="31" t="s">
        <v>67</v>
      </c>
      <c r="AI28" s="8"/>
    </row>
    <row r="29" spans="2:35" s="7" customFormat="1" ht="13.5">
      <c r="B29" s="115"/>
      <c r="C29" s="108"/>
      <c r="D29" s="108"/>
      <c r="E29" s="116"/>
      <c r="F29" s="33" t="s">
        <v>46</v>
      </c>
      <c r="G29" s="34" t="s">
        <v>18</v>
      </c>
      <c r="H29" s="34" t="s">
        <v>18</v>
      </c>
      <c r="I29" s="34" t="s">
        <v>18</v>
      </c>
      <c r="J29" s="34" t="s">
        <v>94</v>
      </c>
      <c r="K29" s="57">
        <v>2200</v>
      </c>
      <c r="L29" s="33"/>
      <c r="M29" s="35"/>
      <c r="N29" s="35"/>
      <c r="O29" s="35"/>
      <c r="P29" s="118">
        <f>100</f>
        <v>100</v>
      </c>
      <c r="Q29" s="118"/>
      <c r="R29" s="118"/>
      <c r="S29" s="118"/>
      <c r="T29" s="118"/>
      <c r="U29" s="118"/>
      <c r="V29" s="118"/>
      <c r="W29" s="118"/>
      <c r="X29" s="118"/>
      <c r="Y29" s="118"/>
      <c r="Z29" s="51"/>
      <c r="AA29" s="52">
        <f>200</f>
        <v>200</v>
      </c>
      <c r="AB29" s="36" t="s">
        <v>89</v>
      </c>
      <c r="AC29" s="34" t="s">
        <v>67</v>
      </c>
      <c r="AD29" s="34" t="s">
        <v>67</v>
      </c>
      <c r="AE29" s="57">
        <f>K29+AA29</f>
        <v>2400</v>
      </c>
      <c r="AF29" s="57">
        <f>K29+P29*10+AA29</f>
        <v>3400</v>
      </c>
      <c r="AG29" s="57">
        <f>K29+P29*20+AA29</f>
        <v>4400</v>
      </c>
      <c r="AI29" s="8"/>
    </row>
    <row r="30" spans="2:35" s="7" customFormat="1" ht="13.5">
      <c r="B30" s="115" t="s">
        <v>12</v>
      </c>
      <c r="C30" s="123">
        <v>1</v>
      </c>
      <c r="D30" s="123">
        <v>0</v>
      </c>
      <c r="E30" s="116" t="s">
        <v>4</v>
      </c>
      <c r="F30" s="30" t="s">
        <v>45</v>
      </c>
      <c r="G30" s="31" t="s">
        <v>88</v>
      </c>
      <c r="H30" s="31" t="s">
        <v>88</v>
      </c>
      <c r="I30" s="31" t="s">
        <v>18</v>
      </c>
      <c r="J30" s="31" t="s">
        <v>88</v>
      </c>
      <c r="K30" s="56">
        <f>ROUNDDOWN(920*1.1,0)</f>
        <v>1012</v>
      </c>
      <c r="L30" s="30" t="s">
        <v>88</v>
      </c>
      <c r="M30" s="32" t="s">
        <v>88</v>
      </c>
      <c r="N30" s="32" t="s">
        <v>88</v>
      </c>
      <c r="O30" s="32" t="s">
        <v>88</v>
      </c>
      <c r="P30" s="119">
        <f>150*1.1</f>
        <v>165</v>
      </c>
      <c r="Q30" s="119"/>
      <c r="R30" s="119"/>
      <c r="S30" s="119"/>
      <c r="T30" s="119"/>
      <c r="U30" s="119"/>
      <c r="V30" s="119"/>
      <c r="W30" s="119"/>
      <c r="X30" s="119"/>
      <c r="Y30" s="119"/>
      <c r="Z30" s="49">
        <v>0</v>
      </c>
      <c r="AA30" s="50"/>
      <c r="AB30" s="59">
        <f>K30+Z30</f>
        <v>1012</v>
      </c>
      <c r="AC30" s="56">
        <f>K30+P30*10+Z30</f>
        <v>2662</v>
      </c>
      <c r="AD30" s="56">
        <f>K30+P30*20+Z30</f>
        <v>4312</v>
      </c>
      <c r="AE30" s="31" t="s">
        <v>89</v>
      </c>
      <c r="AF30" s="31" t="s">
        <v>67</v>
      </c>
      <c r="AG30" s="31" t="s">
        <v>89</v>
      </c>
      <c r="AI30" s="8"/>
    </row>
    <row r="31" spans="2:35" s="7" customFormat="1" ht="13.5">
      <c r="B31" s="115"/>
      <c r="C31" s="108"/>
      <c r="D31" s="108"/>
      <c r="E31" s="116"/>
      <c r="F31" s="33" t="s">
        <v>46</v>
      </c>
      <c r="G31" s="34" t="s">
        <v>18</v>
      </c>
      <c r="H31" s="34" t="s">
        <v>88</v>
      </c>
      <c r="I31" s="34" t="s">
        <v>90</v>
      </c>
      <c r="J31" s="34" t="s">
        <v>18</v>
      </c>
      <c r="K31" s="57">
        <f>ROUNDDOWN(1080*1.1,0)</f>
        <v>1188</v>
      </c>
      <c r="L31" s="33"/>
      <c r="M31" s="35"/>
      <c r="N31" s="35"/>
      <c r="O31" s="35"/>
      <c r="P31" s="120">
        <f>150*1.1</f>
        <v>165</v>
      </c>
      <c r="Q31" s="120"/>
      <c r="R31" s="120"/>
      <c r="S31" s="120"/>
      <c r="T31" s="120"/>
      <c r="U31" s="120"/>
      <c r="V31" s="120"/>
      <c r="W31" s="120"/>
      <c r="X31" s="120"/>
      <c r="Y31" s="120"/>
      <c r="Z31" s="51"/>
      <c r="AA31" s="52">
        <v>0</v>
      </c>
      <c r="AB31" s="36" t="s">
        <v>91</v>
      </c>
      <c r="AC31" s="34" t="s">
        <v>89</v>
      </c>
      <c r="AD31" s="34" t="s">
        <v>89</v>
      </c>
      <c r="AE31" s="57">
        <f>K31+AA31</f>
        <v>1188</v>
      </c>
      <c r="AF31" s="57">
        <f>K31+P31*10+AA31</f>
        <v>2838</v>
      </c>
      <c r="AG31" s="57">
        <f>K31+P31*20+AA31</f>
        <v>4488</v>
      </c>
      <c r="AI31" s="8"/>
    </row>
    <row r="32" spans="1:35" s="10" customFormat="1" ht="18" customHeight="1">
      <c r="A32" s="44"/>
      <c r="B32" s="28" t="s">
        <v>40</v>
      </c>
      <c r="C32" s="21">
        <v>1</v>
      </c>
      <c r="D32" s="21">
        <v>0</v>
      </c>
      <c r="E32" s="21" t="s">
        <v>3</v>
      </c>
      <c r="F32" s="21"/>
      <c r="G32" s="65" t="s">
        <v>95</v>
      </c>
      <c r="H32" s="65" t="s">
        <v>18</v>
      </c>
      <c r="I32" s="65" t="s">
        <v>18</v>
      </c>
      <c r="J32" s="65" t="s">
        <v>18</v>
      </c>
      <c r="K32" s="77">
        <v>1650</v>
      </c>
      <c r="L32" s="21" t="s">
        <v>18</v>
      </c>
      <c r="M32" s="21" t="s">
        <v>71</v>
      </c>
      <c r="N32" s="21" t="s">
        <v>18</v>
      </c>
      <c r="O32" s="21" t="s">
        <v>18</v>
      </c>
      <c r="P32" s="112">
        <v>176</v>
      </c>
      <c r="Q32" s="112"/>
      <c r="R32" s="112"/>
      <c r="S32" s="112"/>
      <c r="T32" s="112">
        <v>187</v>
      </c>
      <c r="U32" s="112"/>
      <c r="V32" s="21">
        <v>198</v>
      </c>
      <c r="W32" s="112">
        <v>220</v>
      </c>
      <c r="X32" s="112"/>
      <c r="Y32" s="112"/>
      <c r="Z32" s="53">
        <v>110</v>
      </c>
      <c r="AA32" s="88">
        <v>209</v>
      </c>
      <c r="AB32" s="78">
        <f>K32+Z32</f>
        <v>1760</v>
      </c>
      <c r="AC32" s="53">
        <f>K32+P32*10+Z32</f>
        <v>3520</v>
      </c>
      <c r="AD32" s="53">
        <f>K32+P32*20+Z32</f>
        <v>5280</v>
      </c>
      <c r="AE32" s="53">
        <f>K32+AA32</f>
        <v>1859</v>
      </c>
      <c r="AF32" s="53">
        <f>K32+P32*10+AA32</f>
        <v>3619</v>
      </c>
      <c r="AG32" s="53">
        <f>K32+P32*20+AA32</f>
        <v>5379</v>
      </c>
      <c r="AI32" s="89" t="s">
        <v>101</v>
      </c>
    </row>
    <row r="33" spans="1:35" s="10" customFormat="1" ht="21">
      <c r="A33" s="44"/>
      <c r="B33" s="28" t="s">
        <v>96</v>
      </c>
      <c r="C33" s="21">
        <v>1</v>
      </c>
      <c r="D33" s="21">
        <v>0</v>
      </c>
      <c r="E33" s="21" t="s">
        <v>97</v>
      </c>
      <c r="F33" s="21"/>
      <c r="G33" s="66" t="s">
        <v>82</v>
      </c>
      <c r="H33" s="66" t="s">
        <v>82</v>
      </c>
      <c r="I33" s="66" t="s">
        <v>82</v>
      </c>
      <c r="J33" s="66" t="s">
        <v>82</v>
      </c>
      <c r="K33" s="90">
        <v>2116</v>
      </c>
      <c r="L33" s="21" t="s">
        <v>82</v>
      </c>
      <c r="M33" s="21" t="s">
        <v>82</v>
      </c>
      <c r="N33" s="21" t="s">
        <v>82</v>
      </c>
      <c r="O33" s="21" t="s">
        <v>82</v>
      </c>
      <c r="P33" s="112">
        <v>211</v>
      </c>
      <c r="Q33" s="112"/>
      <c r="R33" s="112"/>
      <c r="S33" s="112"/>
      <c r="T33" s="112"/>
      <c r="U33" s="112"/>
      <c r="V33" s="112"/>
      <c r="W33" s="112"/>
      <c r="X33" s="112"/>
      <c r="Y33" s="112"/>
      <c r="Z33" s="53">
        <v>55</v>
      </c>
      <c r="AA33" s="88">
        <v>110</v>
      </c>
      <c r="AB33" s="58">
        <f>ROUNDDOWN(K33+Z33,0)</f>
        <v>2171</v>
      </c>
      <c r="AC33" s="81">
        <f>ROUNDDOWN(K33+P33*10+Z33,0)</f>
        <v>4281</v>
      </c>
      <c r="AD33" s="81">
        <f>K33+P33*20+Z33</f>
        <v>6391</v>
      </c>
      <c r="AE33" s="81">
        <f>K33+AA33</f>
        <v>2226</v>
      </c>
      <c r="AF33" s="81">
        <f>ROUNDDOWN(K33+P33*10+AA33,0)</f>
        <v>4336</v>
      </c>
      <c r="AG33" s="81">
        <f>K33+P33*20+AA33</f>
        <v>6446</v>
      </c>
      <c r="AH33" s="91"/>
      <c r="AI33" s="11">
        <v>43739</v>
      </c>
    </row>
    <row r="34" spans="1:35" s="10" customFormat="1" ht="21">
      <c r="A34" s="44"/>
      <c r="B34" s="28" t="s">
        <v>13</v>
      </c>
      <c r="C34" s="21">
        <v>1</v>
      </c>
      <c r="D34" s="21">
        <v>0</v>
      </c>
      <c r="E34" s="21" t="s">
        <v>3</v>
      </c>
      <c r="F34" s="21"/>
      <c r="G34" s="21" t="s">
        <v>71</v>
      </c>
      <c r="H34" s="21" t="s">
        <v>72</v>
      </c>
      <c r="I34" s="21" t="s">
        <v>71</v>
      </c>
      <c r="J34" s="21" t="s">
        <v>71</v>
      </c>
      <c r="K34" s="53">
        <f>1250*1.1</f>
        <v>1375</v>
      </c>
      <c r="L34" s="21" t="s">
        <v>71</v>
      </c>
      <c r="M34" s="21" t="s">
        <v>71</v>
      </c>
      <c r="N34" s="21" t="s">
        <v>71</v>
      </c>
      <c r="O34" s="21" t="s">
        <v>18</v>
      </c>
      <c r="P34" s="112">
        <f>130*1.1</f>
        <v>143</v>
      </c>
      <c r="Q34" s="112"/>
      <c r="R34" s="112"/>
      <c r="S34" s="112"/>
      <c r="T34" s="112"/>
      <c r="U34" s="112"/>
      <c r="V34" s="112"/>
      <c r="W34" s="112"/>
      <c r="X34" s="112"/>
      <c r="Y34" s="112"/>
      <c r="Z34" s="53">
        <v>110</v>
      </c>
      <c r="AA34" s="88">
        <v>110</v>
      </c>
      <c r="AB34" s="58">
        <f>K34+Z34</f>
        <v>1485</v>
      </c>
      <c r="AC34" s="53">
        <f>K34+P34*10+Z34</f>
        <v>2915</v>
      </c>
      <c r="AD34" s="53">
        <f>K34+P34*20+Z34</f>
        <v>4345</v>
      </c>
      <c r="AE34" s="53">
        <f>K34+AA34</f>
        <v>1485</v>
      </c>
      <c r="AF34" s="53">
        <f>K34+P34*10+AA34</f>
        <v>2915</v>
      </c>
      <c r="AG34" s="53">
        <f>K34+P34*20+AA34</f>
        <v>4345</v>
      </c>
      <c r="AI34" s="11"/>
    </row>
    <row r="35" spans="1:35" s="10" customFormat="1" ht="21">
      <c r="A35" s="44"/>
      <c r="B35" s="28" t="s">
        <v>14</v>
      </c>
      <c r="C35" s="21">
        <v>1</v>
      </c>
      <c r="D35" s="21">
        <v>0</v>
      </c>
      <c r="E35" s="21" t="s">
        <v>3</v>
      </c>
      <c r="F35" s="21"/>
      <c r="G35" s="21" t="s">
        <v>18</v>
      </c>
      <c r="H35" s="21" t="s">
        <v>72</v>
      </c>
      <c r="I35" s="21" t="s">
        <v>71</v>
      </c>
      <c r="J35" s="53">
        <v>1980</v>
      </c>
      <c r="K35" s="21" t="s">
        <v>72</v>
      </c>
      <c r="L35" s="21" t="s">
        <v>18</v>
      </c>
      <c r="M35" s="21" t="s">
        <v>72</v>
      </c>
      <c r="N35" s="21" t="s">
        <v>72</v>
      </c>
      <c r="O35" s="112">
        <v>253</v>
      </c>
      <c r="P35" s="112"/>
      <c r="Q35" s="112"/>
      <c r="R35" s="112"/>
      <c r="S35" s="112"/>
      <c r="T35" s="112"/>
      <c r="U35" s="112"/>
      <c r="V35" s="112"/>
      <c r="W35" s="112"/>
      <c r="X35" s="112"/>
      <c r="Y35" s="112"/>
      <c r="Z35" s="53">
        <v>110</v>
      </c>
      <c r="AA35" s="88">
        <v>220</v>
      </c>
      <c r="AB35" s="58">
        <f>J35+O35*2+Z35</f>
        <v>2596</v>
      </c>
      <c r="AC35" s="53">
        <f>J35+O35*12+Z35</f>
        <v>5126</v>
      </c>
      <c r="AD35" s="53">
        <f>J35+O35*22+Z35</f>
        <v>7656</v>
      </c>
      <c r="AE35" s="53">
        <f>ROUNDDOWN(J35+O35*2+AA35,0)</f>
        <v>2706</v>
      </c>
      <c r="AF35" s="53">
        <f>ROUNDDOWN(J35+O35*12+AA35,0)</f>
        <v>5236</v>
      </c>
      <c r="AG35" s="53">
        <f>J35+O35*22+AA35</f>
        <v>7766</v>
      </c>
      <c r="AI35" s="11"/>
    </row>
    <row r="36" spans="1:35" ht="21.75" thickBot="1">
      <c r="A36" s="44"/>
      <c r="B36" s="37" t="s">
        <v>15</v>
      </c>
      <c r="C36" s="38">
        <v>1</v>
      </c>
      <c r="D36" s="38">
        <v>0</v>
      </c>
      <c r="E36" s="23" t="s">
        <v>48</v>
      </c>
      <c r="F36" s="38"/>
      <c r="G36" s="23" t="s">
        <v>98</v>
      </c>
      <c r="H36" s="23" t="s">
        <v>99</v>
      </c>
      <c r="I36" s="23" t="s">
        <v>98</v>
      </c>
      <c r="J36" s="54">
        <v>1980</v>
      </c>
      <c r="K36" s="23" t="s">
        <v>99</v>
      </c>
      <c r="L36" s="23" t="s">
        <v>99</v>
      </c>
      <c r="M36" s="23" t="s">
        <v>99</v>
      </c>
      <c r="N36" s="23" t="s">
        <v>99</v>
      </c>
      <c r="O36" s="113">
        <v>280</v>
      </c>
      <c r="P36" s="113"/>
      <c r="Q36" s="113"/>
      <c r="R36" s="113"/>
      <c r="S36" s="113"/>
      <c r="T36" s="113"/>
      <c r="U36" s="113"/>
      <c r="V36" s="113"/>
      <c r="W36" s="113"/>
      <c r="X36" s="113"/>
      <c r="Y36" s="113"/>
      <c r="Z36" s="54">
        <v>100</v>
      </c>
      <c r="AA36" s="55">
        <v>150</v>
      </c>
      <c r="AB36" s="92">
        <f>J36+O36*2+Z36</f>
        <v>2640</v>
      </c>
      <c r="AC36" s="54">
        <f>J36+O36*12+Z36</f>
        <v>5440</v>
      </c>
      <c r="AD36" s="54">
        <f>J36+O36*22+Z36</f>
        <v>8240</v>
      </c>
      <c r="AE36" s="54">
        <f>ROUNDDOWN(J36+O36*2+AA36,0)</f>
        <v>2690</v>
      </c>
      <c r="AF36" s="54">
        <f>ROUNDDOWN(J36+O36*12+AA36,0)</f>
        <v>5490</v>
      </c>
      <c r="AG36" s="54">
        <f>J36+O36*22+AA36</f>
        <v>8290</v>
      </c>
      <c r="AI36" s="93" t="s">
        <v>100</v>
      </c>
    </row>
    <row r="37" spans="2:33" ht="13.5" customHeight="1">
      <c r="B37" s="103" t="s">
        <v>69</v>
      </c>
      <c r="C37" s="106">
        <f>SUM(C4:C36)</f>
        <v>18</v>
      </c>
      <c r="D37" s="106">
        <f>SUM(D4:D36)</f>
        <v>47</v>
      </c>
      <c r="E37" s="109"/>
      <c r="F37" s="106"/>
      <c r="G37" s="100"/>
      <c r="H37" s="94"/>
      <c r="I37" s="94"/>
      <c r="J37" s="94"/>
      <c r="K37" s="97"/>
      <c r="L37" s="100"/>
      <c r="M37" s="94"/>
      <c r="N37" s="94"/>
      <c r="O37" s="94"/>
      <c r="P37" s="94"/>
      <c r="Q37" s="94"/>
      <c r="R37" s="94"/>
      <c r="S37" s="94"/>
      <c r="T37" s="94"/>
      <c r="U37" s="94"/>
      <c r="V37" s="94"/>
      <c r="W37" s="94"/>
      <c r="X37" s="94"/>
      <c r="Y37" s="97"/>
      <c r="Z37" s="42" t="s">
        <v>62</v>
      </c>
      <c r="AA37" s="40"/>
      <c r="AB37" s="62">
        <f>(AB4*$C4+AB5*$C5+AB6*$C6+AB8*$C8+AB9*$C9+AB10*$C10+AB12*$C12+AB14*$C14+AB16*$C16+AB18*$C18+AB20*$C20+AB22*$C22+AB30*$C30+AB32*$C32+AB33*$C33+AB34*$C34+AB35*$C35+AB36*$C36)/$C37</f>
        <v>1669.2222222222222</v>
      </c>
      <c r="AC37" s="63">
        <f>(AC4*$C4+AC5*$C5+AC6*$C6+AC8*$C8+AC9*$C9+AC10*$C10+AC12*$C12+AC14*$C14+AC16*$C16+AC18*$C18+AC20*$C20+AC22*$C22+AC30*$C30+AC32*$C32+AC33*$C33+AC34*$C34+AC35*$C35+AC36*$C36)/$C37</f>
        <v>3450.9444444444443</v>
      </c>
      <c r="AD37" s="63">
        <f>(AD4*$C4+AD5*$C5+AD6*$C6+AD8*$C8+AD9*$C9+AD10*$C10+AD12*$C12+AD14*$C14+AD16*$C16+AD18*$C18+AD20*$C20+AD22*$C22+AD30*$C30+AD32*$C32+AD33*$C33+AD34*$C34+AD35*$C35+AD36*$C36)/$C37</f>
        <v>5285.222222222223</v>
      </c>
      <c r="AE37" s="63">
        <f>(AE4*$C4+AE5*$C5+AE7*$C6+AE8*$C8+AE9*$C9+AE11*$C10+AE13*$C12+AE15*$C14+AE16*$C16+AE19*$C18+AE20*$C20+AE23*$C22+AE31*$C30+AE32*$C32+AE33*$C33+AE34*$C34+AE35*$C35+AE36*$C36)/$C37</f>
        <v>1903.7777777777778</v>
      </c>
      <c r="AF37" s="63">
        <f>(AF4*$C4+AF5*$C5+AF7*$C6+AF8*$C8+AF9*$C9+AF11*$C10+AF13*$C12+AF15*$C14+AF16*$C16+AF19*$C18+AF20*$C20+AF23*$C22+AF31*$C30+AF32*$C32+AF33*$C33+AF34*$C34+AF35*$C35+AF36*$C36)/$C37</f>
        <v>3697.722222222222</v>
      </c>
      <c r="AG37" s="63">
        <f>(AG4*$C4+AG5*$C5+AG7*$C6+AG8*$C8+AG9*$C9+AG11*$C10+AG13*$C12+AG15*$C14+AG16*$C16+AG19*$C18+AG20*$C20+AG23*$C22+AG31*$C30+AG32*$C32+AG33*$C33+AG34*$C34+AG35*$C35+AG36*$C36)/$C37</f>
        <v>5543.666666666667</v>
      </c>
    </row>
    <row r="38" spans="2:33" ht="13.5" customHeight="1">
      <c r="B38" s="104"/>
      <c r="C38" s="107"/>
      <c r="D38" s="107"/>
      <c r="E38" s="110"/>
      <c r="F38" s="107"/>
      <c r="G38" s="101"/>
      <c r="H38" s="95"/>
      <c r="I38" s="95"/>
      <c r="J38" s="95"/>
      <c r="K38" s="98"/>
      <c r="L38" s="101"/>
      <c r="M38" s="95"/>
      <c r="N38" s="95"/>
      <c r="O38" s="95"/>
      <c r="P38" s="95"/>
      <c r="Q38" s="95"/>
      <c r="R38" s="95"/>
      <c r="S38" s="95"/>
      <c r="T38" s="95"/>
      <c r="U38" s="95"/>
      <c r="V38" s="95"/>
      <c r="W38" s="95"/>
      <c r="X38" s="95"/>
      <c r="Y38" s="98"/>
      <c r="Z38" s="43" t="s">
        <v>63</v>
      </c>
      <c r="AA38" s="41"/>
      <c r="AB38" s="58">
        <f>(AB4*$D4+AB5*$D5+AB6*$D6+AB8*$D8+AB9*$D9+AB10*$D10+AB12*$D12+AB14*$D14+AB17*$D17+AB18*$D18+AB20*$D20+AB21*$D21+AB24*$D24+AB26*$D26+AB28*$D28+AB30*$D30+AB32*$D32+AB33*$D33+AB34*$D34+AB35*$D35+AB36*$D36)/$D37</f>
        <v>698.5744680851063</v>
      </c>
      <c r="AC38" s="53">
        <f>(AC4*$D4+AC5*$D5+AC6*$D6+AC8*$D8+AC9*$D9+AC10*$D10+AC12*$D12+AC14*$D14+AC17*$D17+AC18*$D18+AC20*$D20+AC21*$D21+AC24*$D24+AC26*$D26+AC28*$D28+AC30*$D30+AC32*$D32+AC33*$D33+AC34*$D34+AC35*$D35+AC36*$D36)/$D37</f>
        <v>1603.723404255319</v>
      </c>
      <c r="AD38" s="53">
        <f>(AD4*$D4+AD5*$D5+AD6*$D6+AD8*$D8+AD9*$D9+AD10*$D10+AD12*$D12+AD14*$D14+AD17*$D17+AD18*$D18+AD20*$D20+AD21*$D21+AD24*$D24+AD26*$D26+AD28*$D28+AD30*$D30+AD32*$D32+AD33*$D33+AD34*$D34+AD35*$D35+AD36*$D36)/$D37</f>
        <v>2549.8297872340427</v>
      </c>
      <c r="AE38" s="53">
        <f>(AE4*$D4+AE5*$D5+AE7*$D6+AE8*$D8+AE9*$D9+AE11*$D10+AE13*$D12+AE15*$D14+AE17*$D17+AE19*$D18+AE20*$D20+AE21*$D21+AE25*$D24+AE27*$D26+AE29*$D28+AE31*$D30+AE32*$D32+AE33*$D33+AE34*$D34+AE35*$D35+AE36*$D36)/$D37</f>
        <v>796.4255319148937</v>
      </c>
      <c r="AF38" s="53">
        <f>(AF4*$D4+AF5*$D5+AF7*$D6+AF8*$D8+AF9*$D9+AF11*$D10+AF13*$D12+AF15*$D14+AF17*$D17+AF19*$D18+AF20*$D20+AF21*$D21+AF25*$D24+AF27*$D26+AF29*$D28+AF31*$D30+AF32*$D32+AF33*$D33+AF34*$D34+AF35*$D35+AF36*$D36)/$D37</f>
        <v>1701.5744680851064</v>
      </c>
      <c r="AG38" s="53">
        <f>(AG4*$D4+AG5*$D5+AG7*$D6+AG8*$D8+AG9*$D9+AG11*$D10+AG13*$D12+AG15*$D14+AG17*$D17+AG19*$D18+AG20*$D20+AG21*$D21+AG25*$D24+AG27*$D26+AG29*$D28+AG31*$D30+AG32*$D32+AG33*$D33+AG34*$D34+AG35*$D35+AG36*$D36)/$D37</f>
        <v>2647.468085106383</v>
      </c>
    </row>
    <row r="39" spans="2:33" ht="14.25" customHeight="1">
      <c r="B39" s="105"/>
      <c r="C39" s="108"/>
      <c r="D39" s="108"/>
      <c r="E39" s="111"/>
      <c r="F39" s="108"/>
      <c r="G39" s="102"/>
      <c r="H39" s="96"/>
      <c r="I39" s="96"/>
      <c r="J39" s="96"/>
      <c r="K39" s="99"/>
      <c r="L39" s="102"/>
      <c r="M39" s="96"/>
      <c r="N39" s="96"/>
      <c r="O39" s="96"/>
      <c r="P39" s="96"/>
      <c r="Q39" s="96"/>
      <c r="R39" s="96"/>
      <c r="S39" s="96"/>
      <c r="T39" s="96"/>
      <c r="U39" s="96"/>
      <c r="V39" s="96"/>
      <c r="W39" s="96"/>
      <c r="X39" s="96"/>
      <c r="Y39" s="99"/>
      <c r="Z39" s="43" t="s">
        <v>66</v>
      </c>
      <c r="AA39" s="41"/>
      <c r="AB39" s="58">
        <f>(AB4*$C4+AB5*$C5+AB6*$C6+AB8*$C8+AB9*$C9+AB10*$C10+AB12*$C12+AB14*$C14+AB16*$C16+AB18*$C18+AB20*$C20+AB22*$C22+AB30*$C30+AB32*$C32+AB33*$C33+AB34*$C34+AB35*$C35+AB36*$C36+AB4*$D4+AB5*$D5+AB6*$D6+AB8*$D8+AB9*$D9+AB10*$D10+AB12*$D12+AB14*$D14+AB17*$D17+AB18*$D18+AB20*$D20+AB21*$D21+AB24*$D24+AB26*$D26+AB28*$D28+AB30*$D30+AB32*$D32+AB33*$D33+AB34*$D34+AB35*$D35+AB36*$D36)/($C37+$D37)</f>
        <v>967.3692307692307</v>
      </c>
      <c r="AC39" s="53">
        <f>(AC4*$C4+AC5*$C5+AC6*$C6+AC8*$C8+AC9*$C9+AC10*$C10+AC12*$C12+AC14*$C14+AC16*$C16+AC18*$C18+AC20*$C20+AC22*$C22+AC30*$C30+AC32*$C32+AC33*$C33+AC34*$C34+AC35*$C35+AC36*$C36+AC4*$D4+AC5*$D5+AC6*$D6+AC8*$D8+AC9*$D9+AC10*$D10+AC12*$D12+AC14*$D14+AC17*$D17+AC18*$D18+AC20*$D20+AC21*$D21+AC24*$D24+AC26*$D26+AC28*$D28+AC30*$D30+AC32*$D32+AC33*$D33+AC34*$D34+AC35*$D35+AC36*$D36)/($C37+$D37)</f>
        <v>2115.2615384615383</v>
      </c>
      <c r="AD39" s="53">
        <f>(AD4*$C4+AD5*$C5+AD6*$C6+AD8*$C8+AD9*$C9+AD10*$C10+AD12*$C12+AD14*$C14+AD16*$C16+AD18*$C18+AD20*$C20+AD22*$C22+AD30*$C30+AD32*$C32+AD33*$C33+AD34*$C34+AD35*$C35+AD36*$C36+AD4*$D4+AD5*$D5+AD6*$D6+AD8*$D8+AD9*$D9+AD10*$D10+AD12*$D12+AD14*$D14+AD17*$D17+AD18*$D18+AD20*$D20+AD21*$D21+AD24*$D24+AD26*$D26+AD28*$D28+AD30*$D30+AD32*$D32+AD33*$D33+AD34*$D34+AD35*$D35+AD36*$D36)/($C37+$D37)</f>
        <v>3307.3230769230768</v>
      </c>
      <c r="AE39" s="53">
        <f>(AE4*$C4+AE5*$C5+AE7*$C6+AE8*$C8+AE9*$C9+AE11*$C10+AE13*$C12+AE15*$C14+AE16*$C16+AE19*$C18+AE20*$C20+AE23*$C22+AE31*$C30+AE32*$C32+AE33*$C33+AE34*$C34+AE35*$C35+AE36*$C36+AE4*$D4+AE5*$D5+AE7*$D6+AE8*$D8+AE9*$D9+AE11*$D10+AE13*$D12+AE15*$D14+AE17*$D17+AE19*$D18+AE20*$D20+AE21*$D21+AE25*$D24+AE27*$D26+AE29*$D28+AE31*$D30+AE32*$D32+AE33*$D33+AE34*$D34+AE35*$D35+AE36*$D36)/($C37+$D37)</f>
        <v>1103.076923076923</v>
      </c>
      <c r="AF39" s="53">
        <f>(AF4*$C4+AF5*$C5+AF7*$C6+AF8*$C8+AF9*$C9+AF11*$C10+AF13*$C12+AF15*$C14+AF16*$C16+AF19*$C18+AF20*$C20+AF23*$C22+AF31*$C30+AF32*$C32+AF33*$C33+AF34*$C34+AF35*$C35+AF36*$C36+AF4*$D4+AF5*$D5+AF7*$D6+AF8*$D8+AF9*$D9+AF11*$D10+AF13*$D12+AF15*$D14+AF17*$D17+AF19*$D18+AF20*$D20+AF21*$D21+AF25*$D24+AF27*$D26+AF29*$D28+AF31*$D30+AF32*$D32+AF33*$D33+AF34*$D34+AF35*$D35+AF36*$D36)/($C37+$D37)</f>
        <v>2254.353846153846</v>
      </c>
      <c r="AG39" s="53">
        <f>(AG4*$C4+AG5*$C5+AG7*$C6+AG8*$C8+AG9*$C9+AG11*$C10+AG13*$C12+AG15*$C14+AG16*$C16+AG19*$C18+AG20*$C20+AG23*$C22+AG31*$C30+AG32*$C32+AG33*$C33+AG34*$C34+AG35*$C35+AG36*$C36+AG4*$D4+AG5*$D5+AG7*$D6+AG8*$D8+AG9*$D9+AG11*$D10+AG13*$D12+AG15*$D14+AG17*$D17+AG19*$D18+AG20*$D20+AG21*$D21+AG25*$D24+AG27*$D26+AG29*$D28+AG31*$D30+AG32*$D32+AG33*$D33+AG34*$D34+AG35*$D35+AG36*$D36)/($C37+$D37)</f>
        <v>3449.492307692308</v>
      </c>
    </row>
    <row r="40" spans="2:33" ht="13.5">
      <c r="B40" s="15" t="s">
        <v>103</v>
      </c>
      <c r="C40" s="24"/>
      <c r="D40" s="24"/>
      <c r="E40" s="25"/>
      <c r="F40" s="25"/>
      <c r="G40" s="25"/>
      <c r="H40" s="25"/>
      <c r="I40" s="25"/>
      <c r="J40" s="25"/>
      <c r="K40" s="25"/>
      <c r="L40" s="25"/>
      <c r="M40" s="25"/>
      <c r="N40" s="25"/>
      <c r="O40" s="25"/>
      <c r="P40" s="25"/>
      <c r="Q40" s="25"/>
      <c r="R40" s="25"/>
      <c r="S40" s="25"/>
      <c r="T40" s="25"/>
      <c r="U40" s="25"/>
      <c r="V40" s="25"/>
      <c r="W40" s="25"/>
      <c r="X40" s="25"/>
      <c r="Y40" s="26"/>
      <c r="Z40" s="26"/>
      <c r="AA40" s="26"/>
      <c r="AB40" s="26"/>
      <c r="AC40" s="26"/>
      <c r="AD40" s="26"/>
      <c r="AE40" s="26"/>
      <c r="AF40" s="26"/>
      <c r="AG40" s="26"/>
    </row>
    <row r="41" spans="2:33" ht="13.5">
      <c r="B41" s="15" t="s">
        <v>17</v>
      </c>
      <c r="C41" s="24"/>
      <c r="D41" s="24"/>
      <c r="E41" s="25"/>
      <c r="F41" s="25"/>
      <c r="G41" s="25"/>
      <c r="H41" s="25"/>
      <c r="I41" s="25"/>
      <c r="J41" s="25"/>
      <c r="K41" s="25"/>
      <c r="L41" s="25"/>
      <c r="M41" s="25"/>
      <c r="N41" s="25"/>
      <c r="O41" s="25"/>
      <c r="P41" s="25"/>
      <c r="Q41" s="25"/>
      <c r="R41" s="25"/>
      <c r="S41" s="25"/>
      <c r="T41" s="25"/>
      <c r="U41" s="25"/>
      <c r="V41" s="25"/>
      <c r="W41" s="25"/>
      <c r="X41" s="25"/>
      <c r="Y41" s="26"/>
      <c r="Z41" s="26"/>
      <c r="AA41" s="26"/>
      <c r="AB41" s="26"/>
      <c r="AC41" s="26"/>
      <c r="AD41" s="26"/>
      <c r="AE41" s="26"/>
      <c r="AF41" s="26"/>
      <c r="AG41" s="26"/>
    </row>
    <row r="42" spans="2:24" ht="13.5">
      <c r="B42" s="13"/>
      <c r="C42" s="1"/>
      <c r="D42" s="1"/>
      <c r="E42" s="2"/>
      <c r="F42" s="2"/>
      <c r="G42" s="2"/>
      <c r="H42" s="2"/>
      <c r="I42" s="2"/>
      <c r="J42" s="2"/>
      <c r="K42" s="2"/>
      <c r="L42" s="2"/>
      <c r="M42" s="2"/>
      <c r="N42" s="2"/>
      <c r="O42" s="2"/>
      <c r="P42" s="2"/>
      <c r="Q42" s="2"/>
      <c r="R42" s="2"/>
      <c r="S42" s="2"/>
      <c r="T42" s="2"/>
      <c r="U42" s="2"/>
      <c r="V42" s="2"/>
      <c r="W42" s="2"/>
      <c r="X42" s="2"/>
    </row>
    <row r="43" spans="3:35" ht="13.5">
      <c r="C43" s="14"/>
      <c r="AI43" s="12"/>
    </row>
    <row r="44" spans="3:35" ht="13.5">
      <c r="C44" s="14"/>
      <c r="AI44" s="12"/>
    </row>
    <row r="45" spans="3:35" ht="13.5">
      <c r="C45" s="14"/>
      <c r="AI45" s="12"/>
    </row>
    <row r="46" spans="2:33" s="12" customFormat="1" ht="13.5">
      <c r="B46" s="3"/>
      <c r="C46" s="14"/>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row>
    <row r="47" spans="2:33" s="12" customFormat="1" ht="13.5">
      <c r="B47" s="3"/>
      <c r="C47" s="14"/>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2:33" s="12" customFormat="1" ht="13.5">
      <c r="B48" s="3"/>
      <c r="C48" s="14"/>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row>
    <row r="49" spans="2:35" s="12" customFormat="1" ht="13.5">
      <c r="B49" s="3"/>
      <c r="C49" s="14"/>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I49" s="3"/>
    </row>
    <row r="50" spans="2:35" s="12" customFormat="1" ht="13.5">
      <c r="B50" s="3"/>
      <c r="C50" s="14"/>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I50" s="3"/>
    </row>
    <row r="51" spans="2:35" s="12" customFormat="1" ht="13.5">
      <c r="B51" s="3"/>
      <c r="C51" s="14"/>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I51" s="3"/>
    </row>
  </sheetData>
  <sheetProtection/>
  <mergeCells count="135">
    <mergeCell ref="AE2:AG2"/>
    <mergeCell ref="E2:E3"/>
    <mergeCell ref="T11:W11"/>
    <mergeCell ref="P8:Y8"/>
    <mergeCell ref="Q9:S9"/>
    <mergeCell ref="AB2:AD2"/>
    <mergeCell ref="Q5:S5"/>
    <mergeCell ref="T5:W5"/>
    <mergeCell ref="Z2:AA2"/>
    <mergeCell ref="P21:Y21"/>
    <mergeCell ref="T16:U16"/>
    <mergeCell ref="V16:Y16"/>
    <mergeCell ref="P17:Q17"/>
    <mergeCell ref="R17:Y17"/>
    <mergeCell ref="P16:Q16"/>
    <mergeCell ref="R16:S16"/>
    <mergeCell ref="P20:Y20"/>
    <mergeCell ref="C14:C15"/>
    <mergeCell ref="D14:D15"/>
    <mergeCell ref="T9:U9"/>
    <mergeCell ref="V9:Y9"/>
    <mergeCell ref="W4:Y4"/>
    <mergeCell ref="M5:O5"/>
    <mergeCell ref="D12:D13"/>
    <mergeCell ref="V15:Y15"/>
    <mergeCell ref="X11:Y11"/>
    <mergeCell ref="P33:Y33"/>
    <mergeCell ref="C30:C31"/>
    <mergeCell ref="D30:D31"/>
    <mergeCell ref="C28:C29"/>
    <mergeCell ref="D28:D29"/>
    <mergeCell ref="L4:O4"/>
    <mergeCell ref="R4:S4"/>
    <mergeCell ref="T4:U4"/>
    <mergeCell ref="P32:S32"/>
    <mergeCell ref="T32:U32"/>
    <mergeCell ref="W32:Y32"/>
    <mergeCell ref="O15:S15"/>
    <mergeCell ref="T15:U15"/>
    <mergeCell ref="R7:U7"/>
    <mergeCell ref="V7:W7"/>
    <mergeCell ref="B2:B3"/>
    <mergeCell ref="C2:D2"/>
    <mergeCell ref="F2:F3"/>
    <mergeCell ref="G2:K2"/>
    <mergeCell ref="L2:Y2"/>
    <mergeCell ref="B6:B7"/>
    <mergeCell ref="E6:E7"/>
    <mergeCell ref="P6:Q6"/>
    <mergeCell ref="R6:U6"/>
    <mergeCell ref="V6:W6"/>
    <mergeCell ref="P7:Q7"/>
    <mergeCell ref="C6:C7"/>
    <mergeCell ref="D6:D7"/>
    <mergeCell ref="B10:B11"/>
    <mergeCell ref="E10:E11"/>
    <mergeCell ref="P10:S10"/>
    <mergeCell ref="T10:W10"/>
    <mergeCell ref="X10:Y10"/>
    <mergeCell ref="C10:C11"/>
    <mergeCell ref="D10:D11"/>
    <mergeCell ref="P11:S11"/>
    <mergeCell ref="B12:B13"/>
    <mergeCell ref="E12:E13"/>
    <mergeCell ref="P12:Y12"/>
    <mergeCell ref="P13:Y13"/>
    <mergeCell ref="B14:B15"/>
    <mergeCell ref="E14:E15"/>
    <mergeCell ref="O14:S14"/>
    <mergeCell ref="T14:U14"/>
    <mergeCell ref="V14:Y14"/>
    <mergeCell ref="C12:C13"/>
    <mergeCell ref="B18:B19"/>
    <mergeCell ref="E18:E19"/>
    <mergeCell ref="L18:Y18"/>
    <mergeCell ref="L19:Y19"/>
    <mergeCell ref="C18:C19"/>
    <mergeCell ref="D18:D19"/>
    <mergeCell ref="C24:C25"/>
    <mergeCell ref="D24:D25"/>
    <mergeCell ref="P23:Q23"/>
    <mergeCell ref="R22:S22"/>
    <mergeCell ref="R23:S23"/>
    <mergeCell ref="P22:Q22"/>
    <mergeCell ref="B22:B23"/>
    <mergeCell ref="E22:E23"/>
    <mergeCell ref="U22:Y22"/>
    <mergeCell ref="U23:Y23"/>
    <mergeCell ref="C22:C23"/>
    <mergeCell ref="D22:D23"/>
    <mergeCell ref="B24:B25"/>
    <mergeCell ref="E24:E25"/>
    <mergeCell ref="P24:Y24"/>
    <mergeCell ref="P25:Y25"/>
    <mergeCell ref="B26:B27"/>
    <mergeCell ref="E26:E27"/>
    <mergeCell ref="P26:Y26"/>
    <mergeCell ref="P27:Y27"/>
    <mergeCell ref="C26:C27"/>
    <mergeCell ref="D26:D27"/>
    <mergeCell ref="B28:B29"/>
    <mergeCell ref="E28:E29"/>
    <mergeCell ref="P28:Y28"/>
    <mergeCell ref="P29:Y29"/>
    <mergeCell ref="B30:B31"/>
    <mergeCell ref="E30:E31"/>
    <mergeCell ref="P30:Y30"/>
    <mergeCell ref="P31:Y31"/>
    <mergeCell ref="P34:Y34"/>
    <mergeCell ref="O35:Y35"/>
    <mergeCell ref="O36:Y36"/>
    <mergeCell ref="T37:T39"/>
    <mergeCell ref="U37:U39"/>
    <mergeCell ref="V37:V39"/>
    <mergeCell ref="W37:W39"/>
    <mergeCell ref="X37:X39"/>
    <mergeCell ref="Y37:Y39"/>
    <mergeCell ref="B37:B39"/>
    <mergeCell ref="C37:C39"/>
    <mergeCell ref="D37:D39"/>
    <mergeCell ref="E37:E39"/>
    <mergeCell ref="F37:F39"/>
    <mergeCell ref="G37:G39"/>
    <mergeCell ref="H37:H39"/>
    <mergeCell ref="I37:I39"/>
    <mergeCell ref="J37:J39"/>
    <mergeCell ref="K37:K39"/>
    <mergeCell ref="L37:L39"/>
    <mergeCell ref="M37:M39"/>
    <mergeCell ref="N37:N39"/>
    <mergeCell ref="O37:O39"/>
    <mergeCell ref="P37:P39"/>
    <mergeCell ref="Q37:Q39"/>
    <mergeCell ref="R37:R39"/>
    <mergeCell ref="S37:S39"/>
  </mergeCells>
  <printOptions/>
  <pageMargins left="0.5905511811023623" right="0.5905511811023623" top="0.7874015748031497" bottom="0.3937007874015748" header="0" footer="0.1968503937007874"/>
  <pageSetup horizontalDpi="600" verticalDpi="600" orientation="landscape" paperSize="9" scale="76" r:id="rId1"/>
  <headerFooter alignWithMargins="0">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hnaka</dc:creator>
  <cp:keywords/>
  <dc:description/>
  <cp:lastModifiedBy>Administrator</cp:lastModifiedBy>
  <cp:lastPrinted>2020-04-23T08:08:39Z</cp:lastPrinted>
  <dcterms:created xsi:type="dcterms:W3CDTF">2010-03-11T10:05:47Z</dcterms:created>
  <dcterms:modified xsi:type="dcterms:W3CDTF">2020-05-19T02:47:51Z</dcterms:modified>
  <cp:category/>
  <cp:version/>
  <cp:contentType/>
  <cp:contentStatus/>
</cp:coreProperties>
</file>