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5.8.201\技術管理室\660　単品スライド\★R4\R040810_新運用マニュアル\様式\"/>
    </mc:Choice>
  </mc:AlternateContent>
  <bookViews>
    <workbookView xWindow="0" yWindow="0" windowWidth="28800" windowHeight="11835" activeTab="3"/>
  </bookViews>
  <sheets>
    <sheet name="工事情報入力" sheetId="1" r:id="rId1"/>
    <sheet name="別紙５-スライド額算定調書" sheetId="2" r:id="rId2"/>
    <sheet name="スライド額算定調書（計算書）" sheetId="3" r:id="rId3"/>
    <sheet name="判定鋼材" sheetId="4" r:id="rId4"/>
    <sheet name="判定鋼材２" sheetId="5" r:id="rId5"/>
    <sheet name="判定As材" sheetId="6" r:id="rId6"/>
    <sheet name="判定As材２" sheetId="7" r:id="rId7"/>
    <sheet name="判定△材" sheetId="8" r:id="rId8"/>
    <sheet name="判定△材２" sheetId="9" r:id="rId9"/>
    <sheet name="判定油" sheetId="10" r:id="rId10"/>
    <sheet name="月平均単価算出表" sheetId="11" r:id="rId11"/>
    <sheet name="各種資材の運搬" sheetId="12" r:id="rId12"/>
    <sheet name="単価データ" sheetId="13" r:id="rId13"/>
    <sheet name="基礎単価入力取扱" sheetId="14" r:id="rId14"/>
  </sheets>
  <definedNames>
    <definedName name="__xlfn_AVERAGEIF">NA()</definedName>
    <definedName name="__xlnm.Print_Area" localSheetId="2">'スライド額算定調書（計算書）'!$A$1:$J$70</definedName>
    <definedName name="__xlnm.Print_Area" localSheetId="10">月平均単価算出表!$A$1:$Q$40</definedName>
    <definedName name="__xlnm.Print_Area" localSheetId="0">工事情報入力!$A$1:$H$24</definedName>
    <definedName name="__xlnm.Print_Area" localSheetId="7">判定△材!$A$1:$T$336</definedName>
    <definedName name="__xlnm.Print_Area" localSheetId="8">判定△材２!$A$1:$I$45</definedName>
    <definedName name="__xlnm.Print_Area" localSheetId="5">判定As材!$A$1:$T$336</definedName>
    <definedName name="__xlnm.Print_Area" localSheetId="6">判定As材２!$A$1:$I$45</definedName>
    <definedName name="__xlnm.Print_Area" localSheetId="3">判定鋼材!$A$1:$T$336</definedName>
    <definedName name="__xlnm.Print_Area" localSheetId="4">判定鋼材２!$A$1:$I$45</definedName>
    <definedName name="__xlnm.Print_Area" localSheetId="9">判定油!$A$1:$V$113</definedName>
    <definedName name="__xlnm.Print_Area" localSheetId="1">'別紙５-スライド額算定調書'!$A$1:$J$30</definedName>
    <definedName name="__xlnm_Print_Area" localSheetId="2">'スライド額算定調書（計算書）'!$A$1:$J$70</definedName>
    <definedName name="__xlnm_Print_Area" localSheetId="10">月平均単価算出表!$A$1:$Q$40</definedName>
    <definedName name="__xlnm_Print_Area" localSheetId="0">工事情報入力!$A$1:$H$24</definedName>
    <definedName name="__xlnm_Print_Area" localSheetId="7">判定△材!$A$1:$T$336</definedName>
    <definedName name="__xlnm_Print_Area" localSheetId="8">判定△材２!$A$1:$I$45</definedName>
    <definedName name="__xlnm_Print_Area" localSheetId="5">判定As材!$A$1:$T$336</definedName>
    <definedName name="__xlnm_Print_Area" localSheetId="6">判定As材２!$A$1:$I$45</definedName>
    <definedName name="__xlnm_Print_Area" localSheetId="3">判定鋼材!$A$1:$T$336</definedName>
    <definedName name="__xlnm_Print_Area" localSheetId="4">判定鋼材２!$A$1:$I$45</definedName>
    <definedName name="__xlnm_Print_Area" localSheetId="9">判定油!$A$1:$V$113</definedName>
    <definedName name="__xlnm_Print_Area" localSheetId="1">'別紙５-スライド額算定調書'!$A$1:$J$30</definedName>
    <definedName name="_1_2008データAのクロス集計">単価データ!$A$1:$X$504</definedName>
    <definedName name="_xlnm.Print_Area" localSheetId="2">'スライド額算定調書（計算書）'!$A$1:$J$70</definedName>
    <definedName name="_xlnm.Print_Area" localSheetId="10">月平均単価算出表!$A$1:$Q$40</definedName>
    <definedName name="_xlnm.Print_Area" localSheetId="0">工事情報入力!$A$1:$H$24</definedName>
    <definedName name="_xlnm.Print_Area" localSheetId="7">判定△材!$A$1:$T$336</definedName>
    <definedName name="_xlnm.Print_Area" localSheetId="8">判定△材２!$A$1:$I$45</definedName>
    <definedName name="_xlnm.Print_Area" localSheetId="5">判定As材!$A$1:$T$336</definedName>
    <definedName name="_xlnm.Print_Area" localSheetId="6">判定As材２!$A$1:$I$45</definedName>
    <definedName name="_xlnm.Print_Area" localSheetId="3">判定鋼材!$A$1:$T$336</definedName>
    <definedName name="_xlnm.Print_Area" localSheetId="4">判定鋼材２!$A$1:$I$45</definedName>
    <definedName name="_xlnm.Print_Area" localSheetId="9">判定油!$A$1:$V$113</definedName>
    <definedName name="_xlnm.Print_Area" localSheetId="1">'別紙５-スライド額算定調書'!$A$1:$J$30</definedName>
  </definedNames>
  <calcPr calcId="162913"/>
</workbook>
</file>

<file path=xl/calcChain.xml><?xml version="1.0" encoding="utf-8"?>
<calcChain xmlns="http://schemas.openxmlformats.org/spreadsheetml/2006/main">
  <c r="H3" i="3" l="1"/>
  <c r="H4" i="3"/>
  <c r="H5" i="3"/>
  <c r="G47" i="3" s="1"/>
  <c r="H13" i="3"/>
  <c r="B48" i="3"/>
  <c r="B49" i="3"/>
  <c r="B50" i="3"/>
  <c r="G52" i="3"/>
  <c r="G53" i="3"/>
  <c r="J53" i="3" s="1"/>
  <c r="I53" i="3"/>
  <c r="G56" i="3"/>
  <c r="G57" i="3"/>
  <c r="J57" i="3" s="1"/>
  <c r="I57" i="3"/>
  <c r="G60" i="3"/>
  <c r="G61" i="3"/>
  <c r="J61" i="3" s="1"/>
  <c r="I61" i="3"/>
  <c r="G62" i="3"/>
  <c r="I62" i="3"/>
  <c r="J62" i="3"/>
  <c r="A66" i="3"/>
  <c r="I21" i="12"/>
  <c r="L21" i="12"/>
  <c r="I22" i="12"/>
  <c r="L22" i="12" s="1"/>
  <c r="I23" i="12"/>
  <c r="L23" i="12"/>
  <c r="I24" i="12"/>
  <c r="L24" i="12" s="1"/>
  <c r="I25" i="12"/>
  <c r="L25" i="12"/>
  <c r="I26" i="12"/>
  <c r="L26" i="12" s="1"/>
  <c r="I27" i="12"/>
  <c r="L27" i="12"/>
  <c r="I28" i="12"/>
  <c r="L28" i="12" s="1"/>
  <c r="I29" i="12"/>
  <c r="L29" i="12"/>
  <c r="I30" i="12"/>
  <c r="L30" i="12" s="1"/>
  <c r="I31" i="12"/>
  <c r="L31" i="12"/>
  <c r="I32" i="12"/>
  <c r="L32" i="12" s="1"/>
  <c r="I33" i="12"/>
  <c r="L33" i="12"/>
  <c r="I34" i="12"/>
  <c r="L34" i="12" s="1"/>
  <c r="I35" i="12"/>
  <c r="L35" i="12"/>
  <c r="I36" i="12"/>
  <c r="L36" i="12" s="1"/>
  <c r="I37" i="12"/>
  <c r="L37" i="12"/>
  <c r="I38" i="12"/>
  <c r="L38" i="12" s="1"/>
  <c r="I60" i="12"/>
  <c r="K60" i="12" s="1"/>
  <c r="I61" i="12"/>
  <c r="K61" i="12"/>
  <c r="I62" i="12"/>
  <c r="K62" i="12" s="1"/>
  <c r="I63" i="12"/>
  <c r="K63" i="12"/>
  <c r="I64" i="12"/>
  <c r="K64" i="12" s="1"/>
  <c r="I65" i="12"/>
  <c r="K65" i="12"/>
  <c r="I66" i="12"/>
  <c r="K66" i="12" s="1"/>
  <c r="G5" i="11"/>
  <c r="P5" i="11"/>
  <c r="G6" i="11"/>
  <c r="P6" i="11"/>
  <c r="G7" i="11"/>
  <c r="P7" i="11"/>
  <c r="G8" i="11"/>
  <c r="P8" i="11"/>
  <c r="G9" i="11"/>
  <c r="P9" i="11"/>
  <c r="G10" i="11"/>
  <c r="P10" i="11"/>
  <c r="G11" i="11"/>
  <c r="P11" i="11"/>
  <c r="G12" i="11"/>
  <c r="P12" i="11"/>
  <c r="E13" i="11"/>
  <c r="N13" i="11"/>
  <c r="P13" i="11"/>
  <c r="Q13" i="11" s="1"/>
  <c r="G16" i="11"/>
  <c r="P16" i="11"/>
  <c r="P24" i="11" s="1"/>
  <c r="Q24" i="11" s="1"/>
  <c r="G17" i="11"/>
  <c r="P17" i="11"/>
  <c r="G18" i="11"/>
  <c r="P18" i="11"/>
  <c r="G19" i="11"/>
  <c r="P19" i="11"/>
  <c r="G20" i="11"/>
  <c r="P20" i="11"/>
  <c r="G21" i="11"/>
  <c r="P21" i="11"/>
  <c r="G22" i="11"/>
  <c r="P22" i="11"/>
  <c r="G23" i="11"/>
  <c r="P23" i="11"/>
  <c r="E24" i="11"/>
  <c r="N24" i="11"/>
  <c r="G27" i="11"/>
  <c r="P27" i="11"/>
  <c r="G28" i="11"/>
  <c r="P28" i="11"/>
  <c r="G29" i="11"/>
  <c r="P29" i="11"/>
  <c r="G30" i="11"/>
  <c r="P30" i="11"/>
  <c r="G31" i="11"/>
  <c r="P31" i="11"/>
  <c r="G32" i="11"/>
  <c r="P32" i="11"/>
  <c r="G33" i="11"/>
  <c r="P33" i="11"/>
  <c r="G34" i="11"/>
  <c r="P34" i="11"/>
  <c r="E35" i="11"/>
  <c r="N35" i="11"/>
  <c r="P35" i="11"/>
  <c r="Q35" i="11" s="1"/>
  <c r="J8" i="1"/>
  <c r="B8" i="1" s="1"/>
  <c r="S5" i="8"/>
  <c r="Q7" i="8"/>
  <c r="B9" i="8"/>
  <c r="C9" i="8"/>
  <c r="C11" i="8" s="1"/>
  <c r="D9" i="8"/>
  <c r="E9" i="8"/>
  <c r="F9" i="8"/>
  <c r="G9" i="8"/>
  <c r="G11" i="8" s="1"/>
  <c r="H9" i="8"/>
  <c r="I9" i="8"/>
  <c r="J9" i="8"/>
  <c r="K9" i="8"/>
  <c r="K11" i="8" s="1"/>
  <c r="L9" i="8"/>
  <c r="M9" i="8"/>
  <c r="N9" i="8"/>
  <c r="O9" i="8"/>
  <c r="O11" i="8" s="1"/>
  <c r="P9" i="8"/>
  <c r="B10" i="8"/>
  <c r="C10" i="8"/>
  <c r="Q10" i="8" s="1"/>
  <c r="D10" i="8"/>
  <c r="E10" i="8"/>
  <c r="F10" i="8"/>
  <c r="G10" i="8"/>
  <c r="H10" i="8"/>
  <c r="I10" i="8"/>
  <c r="J10" i="8"/>
  <c r="K10" i="8"/>
  <c r="L10" i="8"/>
  <c r="M10" i="8"/>
  <c r="N10" i="8"/>
  <c r="O10" i="8"/>
  <c r="P10" i="8"/>
  <c r="B11" i="8"/>
  <c r="D11" i="8"/>
  <c r="E11" i="8"/>
  <c r="F11" i="8"/>
  <c r="H11" i="8"/>
  <c r="I11" i="8"/>
  <c r="J11" i="8"/>
  <c r="L11" i="8"/>
  <c r="M11" i="8"/>
  <c r="N11" i="8"/>
  <c r="P11" i="8"/>
  <c r="K12" i="8"/>
  <c r="S21" i="8"/>
  <c r="Q23" i="8"/>
  <c r="B25" i="8"/>
  <c r="C25" i="8"/>
  <c r="C27" i="8" s="1"/>
  <c r="D25" i="8"/>
  <c r="E25" i="8"/>
  <c r="F25" i="8"/>
  <c r="G25" i="8"/>
  <c r="G27" i="8" s="1"/>
  <c r="H25" i="8"/>
  <c r="I25" i="8"/>
  <c r="J25" i="8"/>
  <c r="K25" i="8"/>
  <c r="K27" i="8" s="1"/>
  <c r="L25" i="8"/>
  <c r="M25" i="8"/>
  <c r="N25" i="8"/>
  <c r="O25" i="8"/>
  <c r="O27" i="8" s="1"/>
  <c r="P25" i="8"/>
  <c r="B26" i="8"/>
  <c r="C26" i="8"/>
  <c r="Q26" i="8" s="1"/>
  <c r="D26" i="8"/>
  <c r="E26" i="8"/>
  <c r="F26" i="8"/>
  <c r="G26" i="8"/>
  <c r="H26" i="8"/>
  <c r="I26" i="8"/>
  <c r="J26" i="8"/>
  <c r="K26" i="8"/>
  <c r="L26" i="8"/>
  <c r="M26" i="8"/>
  <c r="N26" i="8"/>
  <c r="O26" i="8"/>
  <c r="P26" i="8"/>
  <c r="B27" i="8"/>
  <c r="D27" i="8"/>
  <c r="E27" i="8"/>
  <c r="F27" i="8"/>
  <c r="H27" i="8"/>
  <c r="I27" i="8"/>
  <c r="J27" i="8"/>
  <c r="L27" i="8"/>
  <c r="M27" i="8"/>
  <c r="N27" i="8"/>
  <c r="P27" i="8"/>
  <c r="K28" i="8"/>
  <c r="O28" i="8" s="1"/>
  <c r="Q28" i="8" s="1"/>
  <c r="S32" i="8"/>
  <c r="Q34" i="8"/>
  <c r="B36" i="8"/>
  <c r="C36" i="8"/>
  <c r="C38" i="8" s="1"/>
  <c r="D36" i="8"/>
  <c r="E36" i="8"/>
  <c r="F36" i="8"/>
  <c r="G36" i="8"/>
  <c r="G38" i="8" s="1"/>
  <c r="H36" i="8"/>
  <c r="I36" i="8"/>
  <c r="J36" i="8"/>
  <c r="K36" i="8"/>
  <c r="K38" i="8" s="1"/>
  <c r="L36" i="8"/>
  <c r="M36" i="8"/>
  <c r="N36" i="8"/>
  <c r="O36" i="8"/>
  <c r="O38" i="8" s="1"/>
  <c r="P36" i="8"/>
  <c r="B37" i="8"/>
  <c r="C37" i="8"/>
  <c r="Q37" i="8" s="1"/>
  <c r="D37" i="8"/>
  <c r="E37" i="8"/>
  <c r="F37" i="8"/>
  <c r="G37" i="8"/>
  <c r="H37" i="8"/>
  <c r="I37" i="8"/>
  <c r="J37" i="8"/>
  <c r="K37" i="8"/>
  <c r="L37" i="8"/>
  <c r="M37" i="8"/>
  <c r="N37" i="8"/>
  <c r="O37" i="8"/>
  <c r="P37" i="8"/>
  <c r="B38" i="8"/>
  <c r="D38" i="8"/>
  <c r="E38" i="8"/>
  <c r="F38" i="8"/>
  <c r="H38" i="8"/>
  <c r="I38" i="8"/>
  <c r="J38" i="8"/>
  <c r="L38" i="8"/>
  <c r="M38" i="8"/>
  <c r="N38" i="8"/>
  <c r="P38" i="8"/>
  <c r="K39" i="8"/>
  <c r="O39" i="8" s="1"/>
  <c r="Q39" i="8" s="1"/>
  <c r="S43" i="8"/>
  <c r="Q45" i="8"/>
  <c r="B47" i="8"/>
  <c r="C47" i="8"/>
  <c r="C49" i="8" s="1"/>
  <c r="D47" i="8"/>
  <c r="E47" i="8"/>
  <c r="F47" i="8"/>
  <c r="G47" i="8"/>
  <c r="G49" i="8" s="1"/>
  <c r="H47" i="8"/>
  <c r="I47" i="8"/>
  <c r="J47" i="8"/>
  <c r="K47" i="8"/>
  <c r="K49" i="8" s="1"/>
  <c r="L47" i="8"/>
  <c r="M47" i="8"/>
  <c r="N47" i="8"/>
  <c r="O47" i="8"/>
  <c r="O49" i="8" s="1"/>
  <c r="P47" i="8"/>
  <c r="B48" i="8"/>
  <c r="C48" i="8"/>
  <c r="Q48" i="8" s="1"/>
  <c r="D48" i="8"/>
  <c r="E48" i="8"/>
  <c r="F48" i="8"/>
  <c r="G48" i="8"/>
  <c r="H48" i="8"/>
  <c r="I48" i="8"/>
  <c r="J48" i="8"/>
  <c r="K48" i="8"/>
  <c r="L48" i="8"/>
  <c r="M48" i="8"/>
  <c r="N48" i="8"/>
  <c r="O48" i="8"/>
  <c r="P48" i="8"/>
  <c r="B49" i="8"/>
  <c r="D49" i="8"/>
  <c r="E49" i="8"/>
  <c r="F49" i="8"/>
  <c r="H49" i="8"/>
  <c r="I49" i="8"/>
  <c r="J49" i="8"/>
  <c r="L49" i="8"/>
  <c r="M49" i="8"/>
  <c r="N49" i="8"/>
  <c r="P49" i="8"/>
  <c r="K50" i="8"/>
  <c r="O50" i="8" s="1"/>
  <c r="Q50" i="8" s="1"/>
  <c r="S54" i="8"/>
  <c r="Q56" i="8"/>
  <c r="B58" i="8"/>
  <c r="C58" i="8"/>
  <c r="C60" i="8" s="1"/>
  <c r="D58" i="8"/>
  <c r="E58" i="8"/>
  <c r="F58" i="8"/>
  <c r="G58" i="8"/>
  <c r="G60" i="8" s="1"/>
  <c r="H58" i="8"/>
  <c r="I58" i="8"/>
  <c r="J58" i="8"/>
  <c r="K58" i="8"/>
  <c r="K60" i="8" s="1"/>
  <c r="L58" i="8"/>
  <c r="M58" i="8"/>
  <c r="N58" i="8"/>
  <c r="O58" i="8"/>
  <c r="O60" i="8" s="1"/>
  <c r="P58" i="8"/>
  <c r="B59" i="8"/>
  <c r="C59" i="8"/>
  <c r="Q59" i="8" s="1"/>
  <c r="D59" i="8"/>
  <c r="E59" i="8"/>
  <c r="F59" i="8"/>
  <c r="G59" i="8"/>
  <c r="H59" i="8"/>
  <c r="I59" i="8"/>
  <c r="J59" i="8"/>
  <c r="K59" i="8"/>
  <c r="L59" i="8"/>
  <c r="M59" i="8"/>
  <c r="N59" i="8"/>
  <c r="O59" i="8"/>
  <c r="P59" i="8"/>
  <c r="B60" i="8"/>
  <c r="D60" i="8"/>
  <c r="E60" i="8"/>
  <c r="F60" i="8"/>
  <c r="H60" i="8"/>
  <c r="I60" i="8"/>
  <c r="J60" i="8"/>
  <c r="L60" i="8"/>
  <c r="M60" i="8"/>
  <c r="N60" i="8"/>
  <c r="P60" i="8"/>
  <c r="K61" i="8"/>
  <c r="O61" i="8" s="1"/>
  <c r="Q61" i="8" s="1"/>
  <c r="S65" i="8"/>
  <c r="Q67" i="8"/>
  <c r="B69" i="8"/>
  <c r="C69" i="8"/>
  <c r="C71" i="8" s="1"/>
  <c r="D69" i="8"/>
  <c r="E69" i="8"/>
  <c r="F69" i="8"/>
  <c r="G69" i="8"/>
  <c r="G71" i="8" s="1"/>
  <c r="H69" i="8"/>
  <c r="I69" i="8"/>
  <c r="J69" i="8"/>
  <c r="K69" i="8"/>
  <c r="K71" i="8" s="1"/>
  <c r="L69" i="8"/>
  <c r="M69" i="8"/>
  <c r="N69" i="8"/>
  <c r="O69" i="8"/>
  <c r="O71" i="8" s="1"/>
  <c r="P69" i="8"/>
  <c r="B70" i="8"/>
  <c r="C70" i="8"/>
  <c r="Q70" i="8" s="1"/>
  <c r="D70" i="8"/>
  <c r="E70" i="8"/>
  <c r="F70" i="8"/>
  <c r="G70" i="8"/>
  <c r="H70" i="8"/>
  <c r="I70" i="8"/>
  <c r="J70" i="8"/>
  <c r="K70" i="8"/>
  <c r="L70" i="8"/>
  <c r="M70" i="8"/>
  <c r="N70" i="8"/>
  <c r="O70" i="8"/>
  <c r="P70" i="8"/>
  <c r="B71" i="8"/>
  <c r="D71" i="8"/>
  <c r="E71" i="8"/>
  <c r="F71" i="8"/>
  <c r="H71" i="8"/>
  <c r="I71" i="8"/>
  <c r="J71" i="8"/>
  <c r="L71" i="8"/>
  <c r="M71" i="8"/>
  <c r="N71" i="8"/>
  <c r="P71" i="8"/>
  <c r="K72" i="8"/>
  <c r="O72" i="8" s="1"/>
  <c r="Q72" i="8" s="1"/>
  <c r="S76" i="8"/>
  <c r="Q78" i="8"/>
  <c r="B80" i="8"/>
  <c r="C80" i="8"/>
  <c r="C82" i="8" s="1"/>
  <c r="D80" i="8"/>
  <c r="E80" i="8"/>
  <c r="F80" i="8"/>
  <c r="G80" i="8"/>
  <c r="G82" i="8" s="1"/>
  <c r="H80" i="8"/>
  <c r="I80" i="8"/>
  <c r="J80" i="8"/>
  <c r="K80" i="8"/>
  <c r="K82" i="8" s="1"/>
  <c r="L80" i="8"/>
  <c r="M80" i="8"/>
  <c r="N80" i="8"/>
  <c r="O80" i="8"/>
  <c r="O82" i="8" s="1"/>
  <c r="P80" i="8"/>
  <c r="B81" i="8"/>
  <c r="C81" i="8"/>
  <c r="Q81" i="8" s="1"/>
  <c r="D81" i="8"/>
  <c r="E81" i="8"/>
  <c r="F81" i="8"/>
  <c r="G81" i="8"/>
  <c r="H81" i="8"/>
  <c r="I81" i="8"/>
  <c r="J81" i="8"/>
  <c r="K81" i="8"/>
  <c r="L81" i="8"/>
  <c r="M81" i="8"/>
  <c r="N81" i="8"/>
  <c r="O81" i="8"/>
  <c r="P81" i="8"/>
  <c r="B82" i="8"/>
  <c r="D82" i="8"/>
  <c r="E82" i="8"/>
  <c r="F82" i="8"/>
  <c r="H82" i="8"/>
  <c r="I82" i="8"/>
  <c r="J82" i="8"/>
  <c r="L82" i="8"/>
  <c r="M82" i="8"/>
  <c r="N82" i="8"/>
  <c r="P82" i="8"/>
  <c r="K83" i="8"/>
  <c r="O83" i="8" s="1"/>
  <c r="Q83" i="8" s="1"/>
  <c r="S87" i="8"/>
  <c r="R94" i="8" s="1"/>
  <c r="H13" i="9" s="1"/>
  <c r="Q89" i="8"/>
  <c r="B91" i="8"/>
  <c r="C91" i="8"/>
  <c r="C93" i="8" s="1"/>
  <c r="D91" i="8"/>
  <c r="E91" i="8"/>
  <c r="F91" i="8"/>
  <c r="G91" i="8"/>
  <c r="G93" i="8" s="1"/>
  <c r="H91" i="8"/>
  <c r="I91" i="8"/>
  <c r="J91" i="8"/>
  <c r="K91" i="8"/>
  <c r="K93" i="8" s="1"/>
  <c r="L91" i="8"/>
  <c r="M91" i="8"/>
  <c r="N91" i="8"/>
  <c r="O91" i="8"/>
  <c r="O93" i="8" s="1"/>
  <c r="P91" i="8"/>
  <c r="B92" i="8"/>
  <c r="C92" i="8"/>
  <c r="D92" i="8"/>
  <c r="E92" i="8"/>
  <c r="F92" i="8"/>
  <c r="G92" i="8"/>
  <c r="H92" i="8"/>
  <c r="I92" i="8"/>
  <c r="J92" i="8"/>
  <c r="K92" i="8"/>
  <c r="L92" i="8"/>
  <c r="M92" i="8"/>
  <c r="N92" i="8"/>
  <c r="O92" i="8"/>
  <c r="P92" i="8"/>
  <c r="B93" i="8"/>
  <c r="D93" i="8"/>
  <c r="E93" i="8"/>
  <c r="F93" i="8"/>
  <c r="H93" i="8"/>
  <c r="I93" i="8"/>
  <c r="J93" i="8"/>
  <c r="L93" i="8"/>
  <c r="M93" i="8"/>
  <c r="N93" i="8"/>
  <c r="P93" i="8"/>
  <c r="K94" i="8"/>
  <c r="O94" i="8" s="1"/>
  <c r="Q94" i="8" s="1"/>
  <c r="S98" i="8"/>
  <c r="R105" i="8" s="1"/>
  <c r="H14" i="9" s="1"/>
  <c r="Q100" i="8"/>
  <c r="B102" i="8"/>
  <c r="C102" i="8"/>
  <c r="D102" i="8"/>
  <c r="E102" i="8"/>
  <c r="F102" i="8"/>
  <c r="G102" i="8"/>
  <c r="H102" i="8"/>
  <c r="I102" i="8"/>
  <c r="J102" i="8"/>
  <c r="K102" i="8"/>
  <c r="L102" i="8"/>
  <c r="M102" i="8"/>
  <c r="N102" i="8"/>
  <c r="O102" i="8"/>
  <c r="P102" i="8"/>
  <c r="B103" i="8"/>
  <c r="C103" i="8"/>
  <c r="D103" i="8"/>
  <c r="E103" i="8"/>
  <c r="F103" i="8"/>
  <c r="G103" i="8"/>
  <c r="H103" i="8"/>
  <c r="I103" i="8"/>
  <c r="J103" i="8"/>
  <c r="K103" i="8"/>
  <c r="L103" i="8"/>
  <c r="M103" i="8"/>
  <c r="N103" i="8"/>
  <c r="O103" i="8"/>
  <c r="P103" i="8"/>
  <c r="B104" i="8"/>
  <c r="C104" i="8"/>
  <c r="D104" i="8"/>
  <c r="E104" i="8"/>
  <c r="F104" i="8"/>
  <c r="G104" i="8"/>
  <c r="H104" i="8"/>
  <c r="I104" i="8"/>
  <c r="J104" i="8"/>
  <c r="K104" i="8"/>
  <c r="L104" i="8"/>
  <c r="M104" i="8"/>
  <c r="N104" i="8"/>
  <c r="O104" i="8"/>
  <c r="P104" i="8"/>
  <c r="K105" i="8"/>
  <c r="O105" i="8" s="1"/>
  <c r="Q105" i="8" s="1"/>
  <c r="S109" i="8"/>
  <c r="R116" i="8" s="1"/>
  <c r="H15" i="9" s="1"/>
  <c r="Q111" i="8"/>
  <c r="B113" i="8"/>
  <c r="B115" i="8" s="1"/>
  <c r="C113" i="8"/>
  <c r="C115" i="8" s="1"/>
  <c r="D113" i="8"/>
  <c r="E113" i="8"/>
  <c r="F113" i="8"/>
  <c r="F115" i="8" s="1"/>
  <c r="G113" i="8"/>
  <c r="G115" i="8" s="1"/>
  <c r="H113" i="8"/>
  <c r="I113" i="8"/>
  <c r="J113" i="8"/>
  <c r="J115" i="8" s="1"/>
  <c r="K113" i="8"/>
  <c r="K115" i="8" s="1"/>
  <c r="L113" i="8"/>
  <c r="M113" i="8"/>
  <c r="N113" i="8"/>
  <c r="N115" i="8" s="1"/>
  <c r="O113" i="8"/>
  <c r="O115" i="8" s="1"/>
  <c r="P113" i="8"/>
  <c r="B114" i="8"/>
  <c r="C114" i="8"/>
  <c r="D114" i="8"/>
  <c r="E114" i="8"/>
  <c r="F114" i="8"/>
  <c r="G114" i="8"/>
  <c r="H114" i="8"/>
  <c r="I114" i="8"/>
  <c r="J114" i="8"/>
  <c r="K114" i="8"/>
  <c r="L114" i="8"/>
  <c r="M114" i="8"/>
  <c r="N114" i="8"/>
  <c r="O114" i="8"/>
  <c r="P114" i="8"/>
  <c r="D115" i="8"/>
  <c r="E115" i="8"/>
  <c r="H115" i="8"/>
  <c r="I115" i="8"/>
  <c r="L115" i="8"/>
  <c r="M115" i="8"/>
  <c r="P115" i="8"/>
  <c r="K116" i="8"/>
  <c r="O116" i="8" s="1"/>
  <c r="Q116" i="8" s="1"/>
  <c r="S120" i="8"/>
  <c r="R127" i="8" s="1"/>
  <c r="H16" i="9" s="1"/>
  <c r="Q122" i="8"/>
  <c r="B124" i="8"/>
  <c r="C124" i="8"/>
  <c r="D124" i="8"/>
  <c r="E124" i="8"/>
  <c r="F124" i="8"/>
  <c r="G124" i="8"/>
  <c r="H124" i="8"/>
  <c r="I124" i="8"/>
  <c r="J124" i="8"/>
  <c r="K124" i="8"/>
  <c r="L124" i="8"/>
  <c r="M124" i="8"/>
  <c r="N124" i="8"/>
  <c r="O124" i="8"/>
  <c r="P124" i="8"/>
  <c r="B125" i="8"/>
  <c r="C125" i="8"/>
  <c r="D125" i="8"/>
  <c r="E125" i="8"/>
  <c r="F125" i="8"/>
  <c r="G125" i="8"/>
  <c r="H125" i="8"/>
  <c r="I125" i="8"/>
  <c r="J125" i="8"/>
  <c r="K125" i="8"/>
  <c r="L125" i="8"/>
  <c r="M125" i="8"/>
  <c r="N125" i="8"/>
  <c r="O125" i="8"/>
  <c r="P125" i="8"/>
  <c r="B126" i="8"/>
  <c r="C126" i="8"/>
  <c r="D126" i="8"/>
  <c r="E126" i="8"/>
  <c r="F126" i="8"/>
  <c r="G126" i="8"/>
  <c r="H126" i="8"/>
  <c r="I126" i="8"/>
  <c r="J126" i="8"/>
  <c r="K126" i="8"/>
  <c r="L126" i="8"/>
  <c r="M126" i="8"/>
  <c r="N126" i="8"/>
  <c r="O126" i="8"/>
  <c r="P126" i="8"/>
  <c r="K127" i="8"/>
  <c r="O127" i="8" s="1"/>
  <c r="Q127" i="8" s="1"/>
  <c r="S131" i="8"/>
  <c r="R138" i="8" s="1"/>
  <c r="H17" i="9" s="1"/>
  <c r="Q133" i="8"/>
  <c r="B135" i="8"/>
  <c r="B137" i="8" s="1"/>
  <c r="C135" i="8"/>
  <c r="C137" i="8" s="1"/>
  <c r="D135" i="8"/>
  <c r="E135" i="8"/>
  <c r="F135" i="8"/>
  <c r="F137" i="8" s="1"/>
  <c r="G135" i="8"/>
  <c r="G137" i="8" s="1"/>
  <c r="H135" i="8"/>
  <c r="I135" i="8"/>
  <c r="J135" i="8"/>
  <c r="J137" i="8" s="1"/>
  <c r="K135" i="8"/>
  <c r="K137" i="8" s="1"/>
  <c r="L135" i="8"/>
  <c r="M135" i="8"/>
  <c r="N135" i="8"/>
  <c r="N137" i="8" s="1"/>
  <c r="O135" i="8"/>
  <c r="O137" i="8" s="1"/>
  <c r="P135" i="8"/>
  <c r="B136" i="8"/>
  <c r="C136" i="8"/>
  <c r="D136" i="8"/>
  <c r="E136" i="8"/>
  <c r="F136" i="8"/>
  <c r="G136" i="8"/>
  <c r="H136" i="8"/>
  <c r="I136" i="8"/>
  <c r="J136" i="8"/>
  <c r="K136" i="8"/>
  <c r="L136" i="8"/>
  <c r="M136" i="8"/>
  <c r="N136" i="8"/>
  <c r="O136" i="8"/>
  <c r="P136" i="8"/>
  <c r="D137" i="8"/>
  <c r="E137" i="8"/>
  <c r="H137" i="8"/>
  <c r="I137" i="8"/>
  <c r="L137" i="8"/>
  <c r="M137" i="8"/>
  <c r="P137" i="8"/>
  <c r="K138" i="8"/>
  <c r="O138" i="8" s="1"/>
  <c r="Q138" i="8" s="1"/>
  <c r="S142" i="8"/>
  <c r="R149" i="8" s="1"/>
  <c r="H18" i="9" s="1"/>
  <c r="Q144" i="8"/>
  <c r="B146" i="8"/>
  <c r="C146" i="8"/>
  <c r="D146" i="8"/>
  <c r="E146" i="8"/>
  <c r="F146" i="8"/>
  <c r="G146" i="8"/>
  <c r="H146" i="8"/>
  <c r="I146" i="8"/>
  <c r="J146" i="8"/>
  <c r="K146" i="8"/>
  <c r="L146" i="8"/>
  <c r="M146" i="8"/>
  <c r="N146" i="8"/>
  <c r="O146" i="8"/>
  <c r="P146" i="8"/>
  <c r="B147" i="8"/>
  <c r="C147" i="8"/>
  <c r="D147" i="8"/>
  <c r="E147" i="8"/>
  <c r="F147" i="8"/>
  <c r="G147" i="8"/>
  <c r="H147" i="8"/>
  <c r="I147" i="8"/>
  <c r="J147" i="8"/>
  <c r="K147" i="8"/>
  <c r="L147" i="8"/>
  <c r="M147" i="8"/>
  <c r="N147" i="8"/>
  <c r="O147" i="8"/>
  <c r="P147" i="8"/>
  <c r="B148" i="8"/>
  <c r="C148" i="8"/>
  <c r="D148" i="8"/>
  <c r="E148" i="8"/>
  <c r="F148" i="8"/>
  <c r="G148" i="8"/>
  <c r="H148" i="8"/>
  <c r="I148" i="8"/>
  <c r="J148" i="8"/>
  <c r="K148" i="8"/>
  <c r="L148" i="8"/>
  <c r="M148" i="8"/>
  <c r="N148" i="8"/>
  <c r="O148" i="8"/>
  <c r="P148" i="8"/>
  <c r="K149" i="8"/>
  <c r="O149" i="8" s="1"/>
  <c r="Q149" i="8" s="1"/>
  <c r="S153" i="8"/>
  <c r="Q155" i="8"/>
  <c r="B157" i="8"/>
  <c r="B159" i="8" s="1"/>
  <c r="C157" i="8"/>
  <c r="C159" i="8" s="1"/>
  <c r="D157" i="8"/>
  <c r="E157" i="8"/>
  <c r="F157" i="8"/>
  <c r="F159" i="8" s="1"/>
  <c r="G157" i="8"/>
  <c r="G159" i="8" s="1"/>
  <c r="H157" i="8"/>
  <c r="I157" i="8"/>
  <c r="J157" i="8"/>
  <c r="J159" i="8" s="1"/>
  <c r="K157" i="8"/>
  <c r="K159" i="8" s="1"/>
  <c r="L157" i="8"/>
  <c r="M157" i="8"/>
  <c r="N157" i="8"/>
  <c r="N159" i="8" s="1"/>
  <c r="O157" i="8"/>
  <c r="O159" i="8" s="1"/>
  <c r="P157" i="8"/>
  <c r="B158" i="8"/>
  <c r="C158" i="8"/>
  <c r="D158" i="8"/>
  <c r="E158" i="8"/>
  <c r="F158" i="8"/>
  <c r="G158" i="8"/>
  <c r="H158" i="8"/>
  <c r="I158" i="8"/>
  <c r="J158" i="8"/>
  <c r="K158" i="8"/>
  <c r="L158" i="8"/>
  <c r="M158" i="8"/>
  <c r="N158" i="8"/>
  <c r="O158" i="8"/>
  <c r="P158" i="8"/>
  <c r="D159" i="8"/>
  <c r="E159" i="8"/>
  <c r="H159" i="8"/>
  <c r="I159" i="8"/>
  <c r="L159" i="8"/>
  <c r="M159" i="8"/>
  <c r="P159" i="8"/>
  <c r="K160" i="8"/>
  <c r="O160" i="8" s="1"/>
  <c r="Q160" i="8" s="1"/>
  <c r="R160" i="8" s="1"/>
  <c r="H19" i="9" s="1"/>
  <c r="S164" i="8"/>
  <c r="R167" i="8" s="1"/>
  <c r="F20" i="9" s="1"/>
  <c r="Q166" i="8"/>
  <c r="B168" i="8"/>
  <c r="C168" i="8"/>
  <c r="D168" i="8"/>
  <c r="E168" i="8"/>
  <c r="F168" i="8"/>
  <c r="G168" i="8"/>
  <c r="H168" i="8"/>
  <c r="I168" i="8"/>
  <c r="J168" i="8"/>
  <c r="K168" i="8"/>
  <c r="L168" i="8"/>
  <c r="M168" i="8"/>
  <c r="N168" i="8"/>
  <c r="O168" i="8"/>
  <c r="P168" i="8"/>
  <c r="B169" i="8"/>
  <c r="C169" i="8"/>
  <c r="Q169" i="8" s="1"/>
  <c r="D169" i="8"/>
  <c r="E169" i="8"/>
  <c r="F169" i="8"/>
  <c r="G169" i="8"/>
  <c r="H169" i="8"/>
  <c r="I169" i="8"/>
  <c r="J169" i="8"/>
  <c r="K169" i="8"/>
  <c r="L169" i="8"/>
  <c r="M169" i="8"/>
  <c r="N169" i="8"/>
  <c r="O169" i="8"/>
  <c r="P169" i="8"/>
  <c r="B170" i="8"/>
  <c r="Q170" i="8" s="1"/>
  <c r="I171" i="8" s="1"/>
  <c r="C170" i="8"/>
  <c r="D170" i="8"/>
  <c r="E170" i="8"/>
  <c r="F170" i="8"/>
  <c r="G170" i="8"/>
  <c r="H170" i="8"/>
  <c r="I170" i="8"/>
  <c r="J170" i="8"/>
  <c r="K170" i="8"/>
  <c r="L170" i="8"/>
  <c r="M170" i="8"/>
  <c r="N170" i="8"/>
  <c r="O170" i="8"/>
  <c r="P170" i="8"/>
  <c r="K171" i="8"/>
  <c r="O171" i="8" s="1"/>
  <c r="Q171" i="8" s="1"/>
  <c r="R171" i="8" s="1"/>
  <c r="H20" i="9" s="1"/>
  <c r="S175" i="8"/>
  <c r="R178" i="8" s="1"/>
  <c r="F21" i="9" s="1"/>
  <c r="Q177" i="8"/>
  <c r="B179" i="8"/>
  <c r="C179" i="8"/>
  <c r="D179" i="8"/>
  <c r="E179" i="8"/>
  <c r="F179" i="8"/>
  <c r="G179" i="8"/>
  <c r="H179" i="8"/>
  <c r="I179" i="8"/>
  <c r="J179" i="8"/>
  <c r="K179" i="8"/>
  <c r="L179" i="8"/>
  <c r="M179" i="8"/>
  <c r="N179" i="8"/>
  <c r="O179" i="8"/>
  <c r="P179" i="8"/>
  <c r="B180" i="8"/>
  <c r="C180" i="8"/>
  <c r="Q180" i="8" s="1"/>
  <c r="D180" i="8"/>
  <c r="E180" i="8"/>
  <c r="F180" i="8"/>
  <c r="G180" i="8"/>
  <c r="H180" i="8"/>
  <c r="I180" i="8"/>
  <c r="J180" i="8"/>
  <c r="K180" i="8"/>
  <c r="L180" i="8"/>
  <c r="M180" i="8"/>
  <c r="N180" i="8"/>
  <c r="O180" i="8"/>
  <c r="P180" i="8"/>
  <c r="B181" i="8"/>
  <c r="Q181" i="8" s="1"/>
  <c r="I182" i="8" s="1"/>
  <c r="C181" i="8"/>
  <c r="D181" i="8"/>
  <c r="E181" i="8"/>
  <c r="F181" i="8"/>
  <c r="G181" i="8"/>
  <c r="H181" i="8"/>
  <c r="I181" i="8"/>
  <c r="J181" i="8"/>
  <c r="K181" i="8"/>
  <c r="L181" i="8"/>
  <c r="M181" i="8"/>
  <c r="N181" i="8"/>
  <c r="O181" i="8"/>
  <c r="P181" i="8"/>
  <c r="K182" i="8"/>
  <c r="O182" i="8" s="1"/>
  <c r="Q182" i="8" s="1"/>
  <c r="R182" i="8" s="1"/>
  <c r="H21" i="9" s="1"/>
  <c r="S186" i="8"/>
  <c r="R189" i="8" s="1"/>
  <c r="F22" i="9" s="1"/>
  <c r="Q188" i="8"/>
  <c r="B190" i="8"/>
  <c r="C190" i="8"/>
  <c r="D190" i="8"/>
  <c r="E190" i="8"/>
  <c r="F190" i="8"/>
  <c r="G190" i="8"/>
  <c r="H190" i="8"/>
  <c r="I190" i="8"/>
  <c r="J190" i="8"/>
  <c r="K190" i="8"/>
  <c r="L190" i="8"/>
  <c r="M190" i="8"/>
  <c r="N190" i="8"/>
  <c r="O190" i="8"/>
  <c r="P190" i="8"/>
  <c r="B191" i="8"/>
  <c r="C191" i="8"/>
  <c r="Q191" i="8" s="1"/>
  <c r="D191" i="8"/>
  <c r="E191" i="8"/>
  <c r="F191" i="8"/>
  <c r="G191" i="8"/>
  <c r="H191" i="8"/>
  <c r="I191" i="8"/>
  <c r="J191" i="8"/>
  <c r="K191" i="8"/>
  <c r="L191" i="8"/>
  <c r="M191" i="8"/>
  <c r="N191" i="8"/>
  <c r="O191" i="8"/>
  <c r="P191" i="8"/>
  <c r="B192" i="8"/>
  <c r="Q192" i="8" s="1"/>
  <c r="I193" i="8" s="1"/>
  <c r="C192" i="8"/>
  <c r="D192" i="8"/>
  <c r="E192" i="8"/>
  <c r="F192" i="8"/>
  <c r="G192" i="8"/>
  <c r="H192" i="8"/>
  <c r="I192" i="8"/>
  <c r="J192" i="8"/>
  <c r="K192" i="8"/>
  <c r="L192" i="8"/>
  <c r="M192" i="8"/>
  <c r="N192" i="8"/>
  <c r="O192" i="8"/>
  <c r="P192" i="8"/>
  <c r="K193" i="8"/>
  <c r="O193" i="8" s="1"/>
  <c r="Q193" i="8" s="1"/>
  <c r="R193" i="8" s="1"/>
  <c r="H22" i="9" s="1"/>
  <c r="S197" i="8"/>
  <c r="R200" i="8" s="1"/>
  <c r="F23" i="9" s="1"/>
  <c r="Q199" i="8"/>
  <c r="B201" i="8"/>
  <c r="C201" i="8"/>
  <c r="D201" i="8"/>
  <c r="E201" i="8"/>
  <c r="F201" i="8"/>
  <c r="G201" i="8"/>
  <c r="H201" i="8"/>
  <c r="I201" i="8"/>
  <c r="J201" i="8"/>
  <c r="K201" i="8"/>
  <c r="L201" i="8"/>
  <c r="M201" i="8"/>
  <c r="N201" i="8"/>
  <c r="O201" i="8"/>
  <c r="P201" i="8"/>
  <c r="B202" i="8"/>
  <c r="C202" i="8"/>
  <c r="Q202" i="8" s="1"/>
  <c r="D202" i="8"/>
  <c r="E202" i="8"/>
  <c r="F202" i="8"/>
  <c r="G202" i="8"/>
  <c r="H202" i="8"/>
  <c r="I202" i="8"/>
  <c r="J202" i="8"/>
  <c r="K202" i="8"/>
  <c r="L202" i="8"/>
  <c r="M202" i="8"/>
  <c r="N202" i="8"/>
  <c r="O202" i="8"/>
  <c r="P202" i="8"/>
  <c r="B203" i="8"/>
  <c r="Q203" i="8" s="1"/>
  <c r="I204" i="8" s="1"/>
  <c r="C203" i="8"/>
  <c r="D203" i="8"/>
  <c r="E203" i="8"/>
  <c r="F203" i="8"/>
  <c r="G203" i="8"/>
  <c r="H203" i="8"/>
  <c r="I203" i="8"/>
  <c r="J203" i="8"/>
  <c r="K203" i="8"/>
  <c r="L203" i="8"/>
  <c r="M203" i="8"/>
  <c r="N203" i="8"/>
  <c r="O203" i="8"/>
  <c r="P203" i="8"/>
  <c r="K204" i="8"/>
  <c r="O204" i="8" s="1"/>
  <c r="Q204" i="8" s="1"/>
  <c r="R204" i="8" s="1"/>
  <c r="H23" i="9" s="1"/>
  <c r="S208" i="8"/>
  <c r="R211" i="8" s="1"/>
  <c r="F24" i="9" s="1"/>
  <c r="Q210" i="8"/>
  <c r="B212" i="8"/>
  <c r="C212" i="8"/>
  <c r="D212" i="8"/>
  <c r="E212" i="8"/>
  <c r="F212" i="8"/>
  <c r="G212" i="8"/>
  <c r="H212" i="8"/>
  <c r="I212" i="8"/>
  <c r="J212" i="8"/>
  <c r="K212" i="8"/>
  <c r="L212" i="8"/>
  <c r="M212" i="8"/>
  <c r="N212" i="8"/>
  <c r="O212" i="8"/>
  <c r="P212" i="8"/>
  <c r="B213" i="8"/>
  <c r="C213" i="8"/>
  <c r="Q213" i="8" s="1"/>
  <c r="D213" i="8"/>
  <c r="E213" i="8"/>
  <c r="F213" i="8"/>
  <c r="G213" i="8"/>
  <c r="H213" i="8"/>
  <c r="I213" i="8"/>
  <c r="J213" i="8"/>
  <c r="K213" i="8"/>
  <c r="L213" i="8"/>
  <c r="M213" i="8"/>
  <c r="N213" i="8"/>
  <c r="O213" i="8"/>
  <c r="P213" i="8"/>
  <c r="B214" i="8"/>
  <c r="Q214" i="8" s="1"/>
  <c r="I215" i="8" s="1"/>
  <c r="C214" i="8"/>
  <c r="D214" i="8"/>
  <c r="E214" i="8"/>
  <c r="F214" i="8"/>
  <c r="G214" i="8"/>
  <c r="H214" i="8"/>
  <c r="I214" i="8"/>
  <c r="J214" i="8"/>
  <c r="K214" i="8"/>
  <c r="L214" i="8"/>
  <c r="M214" i="8"/>
  <c r="N214" i="8"/>
  <c r="O214" i="8"/>
  <c r="P214" i="8"/>
  <c r="K215" i="8"/>
  <c r="O215" i="8" s="1"/>
  <c r="Q215" i="8" s="1"/>
  <c r="R215" i="8" s="1"/>
  <c r="H24" i="9" s="1"/>
  <c r="S219" i="8"/>
  <c r="R222" i="8" s="1"/>
  <c r="F25" i="9" s="1"/>
  <c r="Q221" i="8"/>
  <c r="B223" i="8"/>
  <c r="C223" i="8"/>
  <c r="D223" i="8"/>
  <c r="E223" i="8"/>
  <c r="F223" i="8"/>
  <c r="G223" i="8"/>
  <c r="H223" i="8"/>
  <c r="I223" i="8"/>
  <c r="J223" i="8"/>
  <c r="K223" i="8"/>
  <c r="L223" i="8"/>
  <c r="M223" i="8"/>
  <c r="N223" i="8"/>
  <c r="O223" i="8"/>
  <c r="P223" i="8"/>
  <c r="B224" i="8"/>
  <c r="C224" i="8"/>
  <c r="Q224" i="8" s="1"/>
  <c r="D224" i="8"/>
  <c r="E224" i="8"/>
  <c r="F224" i="8"/>
  <c r="G224" i="8"/>
  <c r="H224" i="8"/>
  <c r="I224" i="8"/>
  <c r="J224" i="8"/>
  <c r="K224" i="8"/>
  <c r="L224" i="8"/>
  <c r="M224" i="8"/>
  <c r="N224" i="8"/>
  <c r="O224" i="8"/>
  <c r="P224" i="8"/>
  <c r="B225" i="8"/>
  <c r="Q225" i="8" s="1"/>
  <c r="I226" i="8" s="1"/>
  <c r="C225" i="8"/>
  <c r="D225" i="8"/>
  <c r="E225" i="8"/>
  <c r="F225" i="8"/>
  <c r="G225" i="8"/>
  <c r="H225" i="8"/>
  <c r="I225" i="8"/>
  <c r="J225" i="8"/>
  <c r="K225" i="8"/>
  <c r="L225" i="8"/>
  <c r="M225" i="8"/>
  <c r="N225" i="8"/>
  <c r="O225" i="8"/>
  <c r="P225" i="8"/>
  <c r="K226" i="8"/>
  <c r="O226" i="8" s="1"/>
  <c r="Q226" i="8" s="1"/>
  <c r="R226" i="8" s="1"/>
  <c r="H25" i="9" s="1"/>
  <c r="Q232" i="8"/>
  <c r="S230" i="8" s="1"/>
  <c r="B234" i="8"/>
  <c r="C234" i="8"/>
  <c r="D234" i="8"/>
  <c r="E234" i="8"/>
  <c r="F234" i="8"/>
  <c r="G234" i="8"/>
  <c r="H234" i="8"/>
  <c r="I234" i="8"/>
  <c r="J234" i="8"/>
  <c r="K234" i="8"/>
  <c r="L234" i="8"/>
  <c r="M234" i="8"/>
  <c r="N234" i="8"/>
  <c r="O234" i="8"/>
  <c r="P234" i="8"/>
  <c r="B235" i="8"/>
  <c r="C235" i="8"/>
  <c r="Q235" i="8" s="1"/>
  <c r="D235" i="8"/>
  <c r="E235" i="8"/>
  <c r="F235" i="8"/>
  <c r="G235" i="8"/>
  <c r="H235" i="8"/>
  <c r="I235" i="8"/>
  <c r="J235" i="8"/>
  <c r="K235" i="8"/>
  <c r="L235" i="8"/>
  <c r="M235" i="8"/>
  <c r="N235" i="8"/>
  <c r="O235" i="8"/>
  <c r="P235" i="8"/>
  <c r="B236" i="8"/>
  <c r="Q236" i="8" s="1"/>
  <c r="I237" i="8" s="1"/>
  <c r="C236" i="8"/>
  <c r="D236" i="8"/>
  <c r="E236" i="8"/>
  <c r="F236" i="8"/>
  <c r="G236" i="8"/>
  <c r="H236" i="8"/>
  <c r="I236" i="8"/>
  <c r="J236" i="8"/>
  <c r="K236" i="8"/>
  <c r="L236" i="8"/>
  <c r="M236" i="8"/>
  <c r="N236" i="8"/>
  <c r="O236" i="8"/>
  <c r="P236" i="8"/>
  <c r="K237" i="8"/>
  <c r="O237" i="8"/>
  <c r="Q237" i="8" s="1"/>
  <c r="Q243" i="8"/>
  <c r="S241" i="8" s="1"/>
  <c r="B245" i="8"/>
  <c r="C245" i="8"/>
  <c r="D245" i="8"/>
  <c r="E245" i="8"/>
  <c r="F245" i="8"/>
  <c r="G245" i="8"/>
  <c r="H245" i="8"/>
  <c r="I245" i="8"/>
  <c r="J245" i="8"/>
  <c r="K245" i="8"/>
  <c r="L245" i="8"/>
  <c r="M245" i="8"/>
  <c r="N245" i="8"/>
  <c r="O245" i="8"/>
  <c r="P245" i="8"/>
  <c r="B246" i="8"/>
  <c r="C246" i="8"/>
  <c r="Q246" i="8" s="1"/>
  <c r="D246" i="8"/>
  <c r="E246" i="8"/>
  <c r="F246" i="8"/>
  <c r="G246" i="8"/>
  <c r="H246" i="8"/>
  <c r="I246" i="8"/>
  <c r="J246" i="8"/>
  <c r="K246" i="8"/>
  <c r="L246" i="8"/>
  <c r="M246" i="8"/>
  <c r="N246" i="8"/>
  <c r="O246" i="8"/>
  <c r="P246" i="8"/>
  <c r="B247" i="8"/>
  <c r="Q247" i="8" s="1"/>
  <c r="I248" i="8" s="1"/>
  <c r="C247" i="8"/>
  <c r="D247" i="8"/>
  <c r="E247" i="8"/>
  <c r="F247" i="8"/>
  <c r="G247" i="8"/>
  <c r="H247" i="8"/>
  <c r="I247" i="8"/>
  <c r="J247" i="8"/>
  <c r="K247" i="8"/>
  <c r="L247" i="8"/>
  <c r="M247" i="8"/>
  <c r="N247" i="8"/>
  <c r="O247" i="8"/>
  <c r="P247" i="8"/>
  <c r="K248" i="8"/>
  <c r="O248" i="8"/>
  <c r="Q248" i="8" s="1"/>
  <c r="Q254" i="8"/>
  <c r="S252" i="8" s="1"/>
  <c r="B256" i="8"/>
  <c r="C256" i="8"/>
  <c r="D256" i="8"/>
  <c r="E256" i="8"/>
  <c r="F256" i="8"/>
  <c r="G256" i="8"/>
  <c r="H256" i="8"/>
  <c r="I256" i="8"/>
  <c r="J256" i="8"/>
  <c r="K256" i="8"/>
  <c r="L256" i="8"/>
  <c r="M256" i="8"/>
  <c r="N256" i="8"/>
  <c r="O256" i="8"/>
  <c r="P256" i="8"/>
  <c r="B257" i="8"/>
  <c r="C257" i="8"/>
  <c r="Q257" i="8" s="1"/>
  <c r="D257" i="8"/>
  <c r="E257" i="8"/>
  <c r="F257" i="8"/>
  <c r="G257" i="8"/>
  <c r="H257" i="8"/>
  <c r="I257" i="8"/>
  <c r="J257" i="8"/>
  <c r="K257" i="8"/>
  <c r="L257" i="8"/>
  <c r="M257" i="8"/>
  <c r="N257" i="8"/>
  <c r="O257" i="8"/>
  <c r="P257" i="8"/>
  <c r="B258" i="8"/>
  <c r="Q258" i="8" s="1"/>
  <c r="I259" i="8" s="1"/>
  <c r="C258" i="8"/>
  <c r="D258" i="8"/>
  <c r="E258" i="8"/>
  <c r="F258" i="8"/>
  <c r="G258" i="8"/>
  <c r="H258" i="8"/>
  <c r="I258" i="8"/>
  <c r="J258" i="8"/>
  <c r="K258" i="8"/>
  <c r="L258" i="8"/>
  <c r="M258" i="8"/>
  <c r="N258" i="8"/>
  <c r="O258" i="8"/>
  <c r="P258" i="8"/>
  <c r="K259" i="8"/>
  <c r="O259" i="8"/>
  <c r="Q259" i="8" s="1"/>
  <c r="Q265" i="8"/>
  <c r="S263" i="8" s="1"/>
  <c r="R270" i="8" s="1"/>
  <c r="H29" i="9" s="1"/>
  <c r="B267" i="8"/>
  <c r="C267" i="8"/>
  <c r="D267" i="8"/>
  <c r="E267" i="8"/>
  <c r="F267" i="8"/>
  <c r="G267" i="8"/>
  <c r="H267" i="8"/>
  <c r="I267" i="8"/>
  <c r="J267" i="8"/>
  <c r="K267" i="8"/>
  <c r="L267" i="8"/>
  <c r="M267" i="8"/>
  <c r="N267" i="8"/>
  <c r="O267" i="8"/>
  <c r="P267" i="8"/>
  <c r="B268" i="8"/>
  <c r="C268" i="8"/>
  <c r="D268" i="8"/>
  <c r="E268" i="8"/>
  <c r="F268" i="8"/>
  <c r="G268" i="8"/>
  <c r="H268" i="8"/>
  <c r="I268" i="8"/>
  <c r="J268" i="8"/>
  <c r="K268" i="8"/>
  <c r="L268" i="8"/>
  <c r="M268" i="8"/>
  <c r="N268" i="8"/>
  <c r="O268" i="8"/>
  <c r="P268" i="8"/>
  <c r="B269" i="8"/>
  <c r="C269" i="8"/>
  <c r="D269" i="8"/>
  <c r="E269" i="8"/>
  <c r="F269" i="8"/>
  <c r="G269" i="8"/>
  <c r="H269" i="8"/>
  <c r="I269" i="8"/>
  <c r="J269" i="8"/>
  <c r="K269" i="8"/>
  <c r="L269" i="8"/>
  <c r="M269" i="8"/>
  <c r="N269" i="8"/>
  <c r="O269" i="8"/>
  <c r="P269" i="8"/>
  <c r="K270" i="8"/>
  <c r="O270" i="8"/>
  <c r="Q270" i="8" s="1"/>
  <c r="Q276" i="8"/>
  <c r="S274" i="8" s="1"/>
  <c r="B278" i="8"/>
  <c r="B280" i="8" s="1"/>
  <c r="C278" i="8"/>
  <c r="D278" i="8"/>
  <c r="E278" i="8"/>
  <c r="F278" i="8"/>
  <c r="F280" i="8" s="1"/>
  <c r="G278" i="8"/>
  <c r="H278" i="8"/>
  <c r="I278" i="8"/>
  <c r="J278" i="8"/>
  <c r="J280" i="8" s="1"/>
  <c r="K278" i="8"/>
  <c r="L278" i="8"/>
  <c r="M278" i="8"/>
  <c r="N278" i="8"/>
  <c r="N280" i="8" s="1"/>
  <c r="O278" i="8"/>
  <c r="P278" i="8"/>
  <c r="B279" i="8"/>
  <c r="C279" i="8"/>
  <c r="D279" i="8"/>
  <c r="E279" i="8"/>
  <c r="F279" i="8"/>
  <c r="G279" i="8"/>
  <c r="H279" i="8"/>
  <c r="I279" i="8"/>
  <c r="J279" i="8"/>
  <c r="K279" i="8"/>
  <c r="L279" i="8"/>
  <c r="M279" i="8"/>
  <c r="N279" i="8"/>
  <c r="O279" i="8"/>
  <c r="P279" i="8"/>
  <c r="C280" i="8"/>
  <c r="D280" i="8"/>
  <c r="E280" i="8"/>
  <c r="G280" i="8"/>
  <c r="H280" i="8"/>
  <c r="I280" i="8"/>
  <c r="K280" i="8"/>
  <c r="L280" i="8"/>
  <c r="M280" i="8"/>
  <c r="O280" i="8"/>
  <c r="P280" i="8"/>
  <c r="K281" i="8"/>
  <c r="O281" i="8"/>
  <c r="Q281" i="8" s="1"/>
  <c r="R281" i="8"/>
  <c r="H30" i="9" s="1"/>
  <c r="Q287" i="8"/>
  <c r="S285" i="8" s="1"/>
  <c r="R292" i="8" s="1"/>
  <c r="H31" i="9" s="1"/>
  <c r="B289" i="8"/>
  <c r="C289" i="8"/>
  <c r="D289" i="8"/>
  <c r="E289" i="8"/>
  <c r="F289" i="8"/>
  <c r="G289" i="8"/>
  <c r="H289" i="8"/>
  <c r="I289" i="8"/>
  <c r="J289" i="8"/>
  <c r="K289" i="8"/>
  <c r="L289" i="8"/>
  <c r="M289" i="8"/>
  <c r="N289" i="8"/>
  <c r="O289" i="8"/>
  <c r="P289" i="8"/>
  <c r="B290" i="8"/>
  <c r="C290" i="8"/>
  <c r="D290" i="8"/>
  <c r="E290" i="8"/>
  <c r="F290" i="8"/>
  <c r="G290" i="8"/>
  <c r="H290" i="8"/>
  <c r="I290" i="8"/>
  <c r="J290" i="8"/>
  <c r="K290" i="8"/>
  <c r="L290" i="8"/>
  <c r="M290" i="8"/>
  <c r="N290" i="8"/>
  <c r="O290" i="8"/>
  <c r="P290" i="8"/>
  <c r="B291" i="8"/>
  <c r="C291" i="8"/>
  <c r="D291" i="8"/>
  <c r="E291" i="8"/>
  <c r="F291" i="8"/>
  <c r="G291" i="8"/>
  <c r="H291" i="8"/>
  <c r="I291" i="8"/>
  <c r="J291" i="8"/>
  <c r="K291" i="8"/>
  <c r="L291" i="8"/>
  <c r="M291" i="8"/>
  <c r="N291" i="8"/>
  <c r="O291" i="8"/>
  <c r="P291" i="8"/>
  <c r="K292" i="8"/>
  <c r="O292" i="8"/>
  <c r="Q292" i="8" s="1"/>
  <c r="Q298" i="8"/>
  <c r="S296" i="8" s="1"/>
  <c r="B300" i="8"/>
  <c r="B302" i="8" s="1"/>
  <c r="C300" i="8"/>
  <c r="D300" i="8"/>
  <c r="E300" i="8"/>
  <c r="F300" i="8"/>
  <c r="F302" i="8" s="1"/>
  <c r="G300" i="8"/>
  <c r="H300" i="8"/>
  <c r="I300" i="8"/>
  <c r="J300" i="8"/>
  <c r="J302" i="8" s="1"/>
  <c r="K300" i="8"/>
  <c r="L300" i="8"/>
  <c r="M300" i="8"/>
  <c r="N300" i="8"/>
  <c r="N302" i="8" s="1"/>
  <c r="O300" i="8"/>
  <c r="P300" i="8"/>
  <c r="B301" i="8"/>
  <c r="C301" i="8"/>
  <c r="D301" i="8"/>
  <c r="E301" i="8"/>
  <c r="F301" i="8"/>
  <c r="G301" i="8"/>
  <c r="H301" i="8"/>
  <c r="I301" i="8"/>
  <c r="J301" i="8"/>
  <c r="K301" i="8"/>
  <c r="L301" i="8"/>
  <c r="M301" i="8"/>
  <c r="N301" i="8"/>
  <c r="O301" i="8"/>
  <c r="P301" i="8"/>
  <c r="C302" i="8"/>
  <c r="D302" i="8"/>
  <c r="E302" i="8"/>
  <c r="G302" i="8"/>
  <c r="H302" i="8"/>
  <c r="I302" i="8"/>
  <c r="K302" i="8"/>
  <c r="L302" i="8"/>
  <c r="M302" i="8"/>
  <c r="O302" i="8"/>
  <c r="P302" i="8"/>
  <c r="K303" i="8"/>
  <c r="O303" i="8"/>
  <c r="Q303" i="8" s="1"/>
  <c r="R303" i="8"/>
  <c r="H32" i="9" s="1"/>
  <c r="Q309" i="8"/>
  <c r="S307" i="8" s="1"/>
  <c r="B311" i="8"/>
  <c r="C311" i="8"/>
  <c r="D311" i="8"/>
  <c r="E311" i="8"/>
  <c r="F311" i="8"/>
  <c r="G311" i="8"/>
  <c r="H311" i="8"/>
  <c r="I311" i="8"/>
  <c r="J311" i="8"/>
  <c r="K311" i="8"/>
  <c r="L311" i="8"/>
  <c r="M311" i="8"/>
  <c r="N311" i="8"/>
  <c r="O311" i="8"/>
  <c r="P311" i="8"/>
  <c r="B312" i="8"/>
  <c r="C312" i="8"/>
  <c r="D312" i="8"/>
  <c r="E312" i="8"/>
  <c r="F312" i="8"/>
  <c r="G312" i="8"/>
  <c r="H312" i="8"/>
  <c r="I312" i="8"/>
  <c r="J312" i="8"/>
  <c r="K312" i="8"/>
  <c r="L312" i="8"/>
  <c r="M312" i="8"/>
  <c r="N312" i="8"/>
  <c r="O312" i="8"/>
  <c r="P312" i="8"/>
  <c r="B313" i="8"/>
  <c r="C313" i="8"/>
  <c r="D313" i="8"/>
  <c r="E313" i="8"/>
  <c r="F313" i="8"/>
  <c r="G313" i="8"/>
  <c r="H313" i="8"/>
  <c r="I313" i="8"/>
  <c r="J313" i="8"/>
  <c r="K313" i="8"/>
  <c r="L313" i="8"/>
  <c r="M313" i="8"/>
  <c r="N313" i="8"/>
  <c r="O313" i="8"/>
  <c r="P313" i="8"/>
  <c r="Q320" i="8"/>
  <c r="S318" i="8" s="1"/>
  <c r="B322" i="8"/>
  <c r="C322" i="8"/>
  <c r="D322" i="8"/>
  <c r="E322" i="8"/>
  <c r="F322" i="8"/>
  <c r="G322" i="8"/>
  <c r="H322" i="8"/>
  <c r="I322" i="8"/>
  <c r="J322" i="8"/>
  <c r="K322" i="8"/>
  <c r="L322" i="8"/>
  <c r="M322" i="8"/>
  <c r="N322" i="8"/>
  <c r="O322" i="8"/>
  <c r="P322" i="8"/>
  <c r="B323" i="8"/>
  <c r="C323" i="8"/>
  <c r="D323" i="8"/>
  <c r="E323" i="8"/>
  <c r="F323" i="8"/>
  <c r="G323" i="8"/>
  <c r="H323" i="8"/>
  <c r="I323" i="8"/>
  <c r="J323" i="8"/>
  <c r="K323" i="8"/>
  <c r="L323" i="8"/>
  <c r="M323" i="8"/>
  <c r="N323" i="8"/>
  <c r="O323" i="8"/>
  <c r="P323" i="8"/>
  <c r="B324" i="8"/>
  <c r="C324" i="8"/>
  <c r="D324" i="8"/>
  <c r="E324" i="8"/>
  <c r="F324" i="8"/>
  <c r="G324" i="8"/>
  <c r="H324" i="8"/>
  <c r="I324" i="8"/>
  <c r="J324" i="8"/>
  <c r="K324" i="8"/>
  <c r="L324" i="8"/>
  <c r="M324" i="8"/>
  <c r="N324" i="8"/>
  <c r="O324" i="8"/>
  <c r="P324" i="8"/>
  <c r="Q331" i="8"/>
  <c r="S329" i="8" s="1"/>
  <c r="B333" i="8"/>
  <c r="C333" i="8"/>
  <c r="D333" i="8"/>
  <c r="E333" i="8"/>
  <c r="F333" i="8"/>
  <c r="G333" i="8"/>
  <c r="H333" i="8"/>
  <c r="I333" i="8"/>
  <c r="J333" i="8"/>
  <c r="K333" i="8"/>
  <c r="L333" i="8"/>
  <c r="M333" i="8"/>
  <c r="N333" i="8"/>
  <c r="O333" i="8"/>
  <c r="P333" i="8"/>
  <c r="B334" i="8"/>
  <c r="C334" i="8"/>
  <c r="D334" i="8"/>
  <c r="E334" i="8"/>
  <c r="F334" i="8"/>
  <c r="G334" i="8"/>
  <c r="H334" i="8"/>
  <c r="I334" i="8"/>
  <c r="J334" i="8"/>
  <c r="K334" i="8"/>
  <c r="L334" i="8"/>
  <c r="M334" i="8"/>
  <c r="N334" i="8"/>
  <c r="O334" i="8"/>
  <c r="P334" i="8"/>
  <c r="B335" i="8"/>
  <c r="C335" i="8"/>
  <c r="D335" i="8"/>
  <c r="E335" i="8"/>
  <c r="F335" i="8"/>
  <c r="G335" i="8"/>
  <c r="H335" i="8"/>
  <c r="I335" i="8"/>
  <c r="J335" i="8"/>
  <c r="K335" i="8"/>
  <c r="L335" i="8"/>
  <c r="M335" i="8"/>
  <c r="N335" i="8"/>
  <c r="O335" i="8"/>
  <c r="P335" i="8"/>
  <c r="E3" i="9"/>
  <c r="I3" i="9"/>
  <c r="E4" i="9"/>
  <c r="A6" i="9"/>
  <c r="B6" i="9"/>
  <c r="C6" i="9"/>
  <c r="D6" i="9"/>
  <c r="E6" i="9"/>
  <c r="A7" i="9"/>
  <c r="B7" i="9"/>
  <c r="C7" i="9"/>
  <c r="D7" i="9"/>
  <c r="E7" i="9"/>
  <c r="A8" i="9"/>
  <c r="B8" i="9"/>
  <c r="C8" i="9"/>
  <c r="D8" i="9"/>
  <c r="E8" i="9"/>
  <c r="A9" i="9"/>
  <c r="B9" i="9"/>
  <c r="C9" i="9"/>
  <c r="D9" i="9"/>
  <c r="E9" i="9"/>
  <c r="A10" i="9"/>
  <c r="B10" i="9"/>
  <c r="C10" i="9"/>
  <c r="D10" i="9"/>
  <c r="E10" i="9"/>
  <c r="A11" i="9"/>
  <c r="B11" i="9"/>
  <c r="C11" i="9"/>
  <c r="D11" i="9"/>
  <c r="E11" i="9"/>
  <c r="A12" i="9"/>
  <c r="B12" i="9"/>
  <c r="C12" i="9"/>
  <c r="D12" i="9"/>
  <c r="E12" i="9"/>
  <c r="A13" i="9"/>
  <c r="B13" i="9"/>
  <c r="C13" i="9"/>
  <c r="D13" i="9"/>
  <c r="E13" i="9"/>
  <c r="A14" i="9"/>
  <c r="B14" i="9"/>
  <c r="C14" i="9"/>
  <c r="D14" i="9"/>
  <c r="E14" i="9"/>
  <c r="A15" i="9"/>
  <c r="B15" i="9"/>
  <c r="C15" i="9"/>
  <c r="D15" i="9"/>
  <c r="E15" i="9"/>
  <c r="A16" i="9"/>
  <c r="B16" i="9"/>
  <c r="C16" i="9"/>
  <c r="D16" i="9"/>
  <c r="E16" i="9"/>
  <c r="A17" i="9"/>
  <c r="B17" i="9"/>
  <c r="C17" i="9"/>
  <c r="D17" i="9"/>
  <c r="E17" i="9"/>
  <c r="A18" i="9"/>
  <c r="B18" i="9"/>
  <c r="C18" i="9"/>
  <c r="D18" i="9"/>
  <c r="E18" i="9"/>
  <c r="A19" i="9"/>
  <c r="B19" i="9"/>
  <c r="C19" i="9"/>
  <c r="D19" i="9"/>
  <c r="E19" i="9"/>
  <c r="A20" i="9"/>
  <c r="B20" i="9"/>
  <c r="C20" i="9"/>
  <c r="D20" i="9"/>
  <c r="E20" i="9"/>
  <c r="A21" i="9"/>
  <c r="B21" i="9"/>
  <c r="C21" i="9"/>
  <c r="D21" i="9"/>
  <c r="E21" i="9"/>
  <c r="A22" i="9"/>
  <c r="B22" i="9"/>
  <c r="C22" i="9"/>
  <c r="D22" i="9"/>
  <c r="E22" i="9"/>
  <c r="A23" i="9"/>
  <c r="B23" i="9"/>
  <c r="C23" i="9"/>
  <c r="D23" i="9"/>
  <c r="E23" i="9"/>
  <c r="A24" i="9"/>
  <c r="B24" i="9"/>
  <c r="C24" i="9"/>
  <c r="D24" i="9"/>
  <c r="E24" i="9"/>
  <c r="A25" i="9"/>
  <c r="B25" i="9"/>
  <c r="C25" i="9"/>
  <c r="D25" i="9"/>
  <c r="E25" i="9"/>
  <c r="A26" i="9"/>
  <c r="B26" i="9"/>
  <c r="C26" i="9"/>
  <c r="E26" i="9"/>
  <c r="A27" i="9"/>
  <c r="B27" i="9"/>
  <c r="C27" i="9"/>
  <c r="E27" i="9"/>
  <c r="A28" i="9"/>
  <c r="B28" i="9"/>
  <c r="C28" i="9"/>
  <c r="E28" i="9"/>
  <c r="A29" i="9"/>
  <c r="B29" i="9"/>
  <c r="C29" i="9"/>
  <c r="E29" i="9"/>
  <c r="A30" i="9"/>
  <c r="B30" i="9"/>
  <c r="C30" i="9"/>
  <c r="E30" i="9"/>
  <c r="A31" i="9"/>
  <c r="B31" i="9"/>
  <c r="C31" i="9"/>
  <c r="E31" i="9"/>
  <c r="A32" i="9"/>
  <c r="B32" i="9"/>
  <c r="C32" i="9"/>
  <c r="E32" i="9"/>
  <c r="A33" i="9"/>
  <c r="B33" i="9"/>
  <c r="C33" i="9"/>
  <c r="E33" i="9"/>
  <c r="A34" i="9"/>
  <c r="B34" i="9"/>
  <c r="C34" i="9"/>
  <c r="E34" i="9"/>
  <c r="A35" i="9"/>
  <c r="B35" i="9"/>
  <c r="C35" i="9"/>
  <c r="E35" i="9"/>
  <c r="F38" i="9"/>
  <c r="F42" i="9"/>
  <c r="Q7" i="6"/>
  <c r="B9" i="6"/>
  <c r="B11" i="6" s="1"/>
  <c r="C9" i="6"/>
  <c r="D9" i="6"/>
  <c r="E9" i="6"/>
  <c r="F9" i="6"/>
  <c r="F11" i="6" s="1"/>
  <c r="G9" i="6"/>
  <c r="H9" i="6"/>
  <c r="I9" i="6"/>
  <c r="J9" i="6"/>
  <c r="J11" i="6" s="1"/>
  <c r="K9" i="6"/>
  <c r="L9" i="6"/>
  <c r="M9" i="6"/>
  <c r="N9" i="6"/>
  <c r="N11" i="6" s="1"/>
  <c r="O9" i="6"/>
  <c r="P9" i="6"/>
  <c r="B10" i="6"/>
  <c r="C10" i="6"/>
  <c r="Q10" i="6" s="1"/>
  <c r="D10" i="6"/>
  <c r="E10" i="6"/>
  <c r="F10" i="6"/>
  <c r="G10" i="6"/>
  <c r="H10" i="6"/>
  <c r="I10" i="6"/>
  <c r="J10" i="6"/>
  <c r="K10" i="6"/>
  <c r="L10" i="6"/>
  <c r="M10" i="6"/>
  <c r="N10" i="6"/>
  <c r="O10" i="6"/>
  <c r="P10" i="6"/>
  <c r="C11" i="6"/>
  <c r="D11" i="6"/>
  <c r="E11" i="6"/>
  <c r="G11" i="6"/>
  <c r="H11" i="6"/>
  <c r="I11" i="6"/>
  <c r="K11" i="6"/>
  <c r="L11" i="6"/>
  <c r="M11" i="6"/>
  <c r="O11" i="6"/>
  <c r="P11" i="6"/>
  <c r="Q23" i="6"/>
  <c r="S21" i="6" s="1"/>
  <c r="R24" i="6" s="1"/>
  <c r="B25" i="6"/>
  <c r="C25" i="6"/>
  <c r="D25" i="6"/>
  <c r="E25" i="6"/>
  <c r="F25" i="6"/>
  <c r="G25" i="6"/>
  <c r="H25" i="6"/>
  <c r="I25" i="6"/>
  <c r="J25" i="6"/>
  <c r="K25" i="6"/>
  <c r="L25" i="6"/>
  <c r="M25" i="6"/>
  <c r="N25" i="6"/>
  <c r="O25" i="6"/>
  <c r="P25" i="6"/>
  <c r="B26" i="6"/>
  <c r="Q26" i="6" s="1"/>
  <c r="C26" i="6"/>
  <c r="D26" i="6"/>
  <c r="E26" i="6"/>
  <c r="F26" i="6"/>
  <c r="G26" i="6"/>
  <c r="H26" i="6"/>
  <c r="I26" i="6"/>
  <c r="J26" i="6"/>
  <c r="K26" i="6"/>
  <c r="L26" i="6"/>
  <c r="M26" i="6"/>
  <c r="N26" i="6"/>
  <c r="O26" i="6"/>
  <c r="P26" i="6"/>
  <c r="R26" i="6"/>
  <c r="B27" i="6"/>
  <c r="C27" i="6"/>
  <c r="D27" i="6"/>
  <c r="E27" i="6"/>
  <c r="F27" i="6"/>
  <c r="G27" i="6"/>
  <c r="H27" i="6"/>
  <c r="I27" i="6"/>
  <c r="J27" i="6"/>
  <c r="K27" i="6"/>
  <c r="L27" i="6"/>
  <c r="M27" i="6"/>
  <c r="N27" i="6"/>
  <c r="O27" i="6"/>
  <c r="P27" i="6"/>
  <c r="Q27" i="6"/>
  <c r="I28" i="6" s="1"/>
  <c r="Q34" i="6"/>
  <c r="S32" i="6" s="1"/>
  <c r="B36" i="6"/>
  <c r="C36" i="6"/>
  <c r="D36" i="6"/>
  <c r="E36" i="6"/>
  <c r="F36" i="6"/>
  <c r="G36" i="6"/>
  <c r="H36" i="6"/>
  <c r="I36" i="6"/>
  <c r="J36" i="6"/>
  <c r="K36" i="6"/>
  <c r="L36" i="6"/>
  <c r="M36" i="6"/>
  <c r="N36" i="6"/>
  <c r="O36" i="6"/>
  <c r="P36" i="6"/>
  <c r="B37" i="6"/>
  <c r="Q37" i="6" s="1"/>
  <c r="C37" i="6"/>
  <c r="D37" i="6"/>
  <c r="E37" i="6"/>
  <c r="F37" i="6"/>
  <c r="G37" i="6"/>
  <c r="H37" i="6"/>
  <c r="I37" i="6"/>
  <c r="J37" i="6"/>
  <c r="K37" i="6"/>
  <c r="L37" i="6"/>
  <c r="M37" i="6"/>
  <c r="N37" i="6"/>
  <c r="O37" i="6"/>
  <c r="P37" i="6"/>
  <c r="B38" i="6"/>
  <c r="C38" i="6"/>
  <c r="D38" i="6"/>
  <c r="E38" i="6"/>
  <c r="F38" i="6"/>
  <c r="G38" i="6"/>
  <c r="H38" i="6"/>
  <c r="I38" i="6"/>
  <c r="J38" i="6"/>
  <c r="K38" i="6"/>
  <c r="L38" i="6"/>
  <c r="M38" i="6"/>
  <c r="N38" i="6"/>
  <c r="O38" i="6"/>
  <c r="P38" i="6"/>
  <c r="Q38" i="6"/>
  <c r="I39" i="6" s="1"/>
  <c r="Q45" i="6"/>
  <c r="S43" i="6" s="1"/>
  <c r="B47" i="6"/>
  <c r="C47" i="6"/>
  <c r="D47" i="6"/>
  <c r="E47" i="6"/>
  <c r="F47" i="6"/>
  <c r="G47" i="6"/>
  <c r="H47" i="6"/>
  <c r="I47" i="6"/>
  <c r="J47" i="6"/>
  <c r="K47" i="6"/>
  <c r="L47" i="6"/>
  <c r="M47" i="6"/>
  <c r="N47" i="6"/>
  <c r="O47" i="6"/>
  <c r="P47" i="6"/>
  <c r="B48" i="6"/>
  <c r="Q48" i="6" s="1"/>
  <c r="C48" i="6"/>
  <c r="D48" i="6"/>
  <c r="E48" i="6"/>
  <c r="F48" i="6"/>
  <c r="G48" i="6"/>
  <c r="H48" i="6"/>
  <c r="I48" i="6"/>
  <c r="J48" i="6"/>
  <c r="K48" i="6"/>
  <c r="L48" i="6"/>
  <c r="M48" i="6"/>
  <c r="N48" i="6"/>
  <c r="O48" i="6"/>
  <c r="P48" i="6"/>
  <c r="B49" i="6"/>
  <c r="C49" i="6"/>
  <c r="D49" i="6"/>
  <c r="E49" i="6"/>
  <c r="F49" i="6"/>
  <c r="G49" i="6"/>
  <c r="H49" i="6"/>
  <c r="I49" i="6"/>
  <c r="J49" i="6"/>
  <c r="K49" i="6"/>
  <c r="L49" i="6"/>
  <c r="M49" i="6"/>
  <c r="N49" i="6"/>
  <c r="O49" i="6"/>
  <c r="P49" i="6"/>
  <c r="Q49" i="6"/>
  <c r="I50" i="6" s="1"/>
  <c r="Q56" i="6"/>
  <c r="S54" i="6" s="1"/>
  <c r="B58" i="6"/>
  <c r="C58" i="6"/>
  <c r="D58" i="6"/>
  <c r="E58" i="6"/>
  <c r="F58" i="6"/>
  <c r="G58" i="6"/>
  <c r="H58" i="6"/>
  <c r="I58" i="6"/>
  <c r="J58" i="6"/>
  <c r="K58" i="6"/>
  <c r="L58" i="6"/>
  <c r="M58" i="6"/>
  <c r="N58" i="6"/>
  <c r="O58" i="6"/>
  <c r="P58" i="6"/>
  <c r="B59" i="6"/>
  <c r="Q59" i="6" s="1"/>
  <c r="C59" i="6"/>
  <c r="D59" i="6"/>
  <c r="E59" i="6"/>
  <c r="F59" i="6"/>
  <c r="G59" i="6"/>
  <c r="H59" i="6"/>
  <c r="I59" i="6"/>
  <c r="J59" i="6"/>
  <c r="K59" i="6"/>
  <c r="L59" i="6"/>
  <c r="M59" i="6"/>
  <c r="N59" i="6"/>
  <c r="O59" i="6"/>
  <c r="P59" i="6"/>
  <c r="B60" i="6"/>
  <c r="C60" i="6"/>
  <c r="D60" i="6"/>
  <c r="E60" i="6"/>
  <c r="F60" i="6"/>
  <c r="G60" i="6"/>
  <c r="H60" i="6"/>
  <c r="I60" i="6"/>
  <c r="J60" i="6"/>
  <c r="K60" i="6"/>
  <c r="L60" i="6"/>
  <c r="M60" i="6"/>
  <c r="N60" i="6"/>
  <c r="O60" i="6"/>
  <c r="P60" i="6"/>
  <c r="Q60" i="6"/>
  <c r="I61" i="6" s="1"/>
  <c r="Q67" i="6"/>
  <c r="S65" i="6" s="1"/>
  <c r="B69" i="6"/>
  <c r="C69" i="6"/>
  <c r="D69" i="6"/>
  <c r="E69" i="6"/>
  <c r="F69" i="6"/>
  <c r="G69" i="6"/>
  <c r="H69" i="6"/>
  <c r="I69" i="6"/>
  <c r="J69" i="6"/>
  <c r="K69" i="6"/>
  <c r="L69" i="6"/>
  <c r="M69" i="6"/>
  <c r="N69" i="6"/>
  <c r="O69" i="6"/>
  <c r="P69" i="6"/>
  <c r="B70" i="6"/>
  <c r="Q70" i="6" s="1"/>
  <c r="C70" i="6"/>
  <c r="D70" i="6"/>
  <c r="E70" i="6"/>
  <c r="F70" i="6"/>
  <c r="G70" i="6"/>
  <c r="H70" i="6"/>
  <c r="I70" i="6"/>
  <c r="J70" i="6"/>
  <c r="K70" i="6"/>
  <c r="L70" i="6"/>
  <c r="M70" i="6"/>
  <c r="N70" i="6"/>
  <c r="O70" i="6"/>
  <c r="P70" i="6"/>
  <c r="B71" i="6"/>
  <c r="C71" i="6"/>
  <c r="D71" i="6"/>
  <c r="E71" i="6"/>
  <c r="F71" i="6"/>
  <c r="G71" i="6"/>
  <c r="H71" i="6"/>
  <c r="I71" i="6"/>
  <c r="J71" i="6"/>
  <c r="K71" i="6"/>
  <c r="L71" i="6"/>
  <c r="M71" i="6"/>
  <c r="N71" i="6"/>
  <c r="O71" i="6"/>
  <c r="P71" i="6"/>
  <c r="Q71" i="6"/>
  <c r="I72" i="6" s="1"/>
  <c r="K72" i="6"/>
  <c r="O72" i="6"/>
  <c r="Q72" i="6"/>
  <c r="Q78" i="6"/>
  <c r="S76" i="6" s="1"/>
  <c r="B80" i="6"/>
  <c r="C80" i="6"/>
  <c r="D80" i="6"/>
  <c r="E80" i="6"/>
  <c r="F80" i="6"/>
  <c r="G80" i="6"/>
  <c r="H80" i="6"/>
  <c r="I80" i="6"/>
  <c r="J80" i="6"/>
  <c r="K80" i="6"/>
  <c r="L80" i="6"/>
  <c r="M80" i="6"/>
  <c r="N80" i="6"/>
  <c r="O80" i="6"/>
  <c r="P80" i="6"/>
  <c r="B81" i="6"/>
  <c r="Q81" i="6" s="1"/>
  <c r="C81" i="6"/>
  <c r="D81" i="6"/>
  <c r="E81" i="6"/>
  <c r="F81" i="6"/>
  <c r="G81" i="6"/>
  <c r="H81" i="6"/>
  <c r="I81" i="6"/>
  <c r="J81" i="6"/>
  <c r="K81" i="6"/>
  <c r="L81" i="6"/>
  <c r="M81" i="6"/>
  <c r="N81" i="6"/>
  <c r="O81" i="6"/>
  <c r="P81" i="6"/>
  <c r="B82" i="6"/>
  <c r="C82" i="6"/>
  <c r="D82" i="6"/>
  <c r="E82" i="6"/>
  <c r="F82" i="6"/>
  <c r="G82" i="6"/>
  <c r="H82" i="6"/>
  <c r="I82" i="6"/>
  <c r="J82" i="6"/>
  <c r="K82" i="6"/>
  <c r="L82" i="6"/>
  <c r="M82" i="6"/>
  <c r="N82" i="6"/>
  <c r="O82" i="6"/>
  <c r="P82" i="6"/>
  <c r="Q82" i="6"/>
  <c r="I83" i="6" s="1"/>
  <c r="Q89" i="6"/>
  <c r="S87" i="6" s="1"/>
  <c r="B91" i="6"/>
  <c r="C91" i="6"/>
  <c r="D91" i="6"/>
  <c r="E91" i="6"/>
  <c r="F91" i="6"/>
  <c r="G91" i="6"/>
  <c r="H91" i="6"/>
  <c r="I91" i="6"/>
  <c r="J91" i="6"/>
  <c r="K91" i="6"/>
  <c r="L91" i="6"/>
  <c r="M91" i="6"/>
  <c r="N91" i="6"/>
  <c r="O91" i="6"/>
  <c r="P91" i="6"/>
  <c r="B92" i="6"/>
  <c r="Q92" i="6" s="1"/>
  <c r="C92" i="6"/>
  <c r="D92" i="6"/>
  <c r="E92" i="6"/>
  <c r="F92" i="6"/>
  <c r="G92" i="6"/>
  <c r="H92" i="6"/>
  <c r="I92" i="6"/>
  <c r="J92" i="6"/>
  <c r="K92" i="6"/>
  <c r="L92" i="6"/>
  <c r="M92" i="6"/>
  <c r="N92" i="6"/>
  <c r="O92" i="6"/>
  <c r="P92" i="6"/>
  <c r="B93" i="6"/>
  <c r="C93" i="6"/>
  <c r="D93" i="6"/>
  <c r="E93" i="6"/>
  <c r="F93" i="6"/>
  <c r="G93" i="6"/>
  <c r="H93" i="6"/>
  <c r="I93" i="6"/>
  <c r="J93" i="6"/>
  <c r="K93" i="6"/>
  <c r="L93" i="6"/>
  <c r="M93" i="6"/>
  <c r="N93" i="6"/>
  <c r="O93" i="6"/>
  <c r="P93" i="6"/>
  <c r="Q93" i="6"/>
  <c r="I94" i="6" s="1"/>
  <c r="Q100" i="6"/>
  <c r="S98" i="6" s="1"/>
  <c r="B102" i="6"/>
  <c r="C102" i="6"/>
  <c r="D102" i="6"/>
  <c r="E102" i="6"/>
  <c r="F102" i="6"/>
  <c r="G102" i="6"/>
  <c r="H102" i="6"/>
  <c r="I102" i="6"/>
  <c r="J102" i="6"/>
  <c r="K102" i="6"/>
  <c r="L102" i="6"/>
  <c r="M102" i="6"/>
  <c r="N102" i="6"/>
  <c r="O102" i="6"/>
  <c r="P102" i="6"/>
  <c r="B103" i="6"/>
  <c r="Q103" i="6" s="1"/>
  <c r="C103" i="6"/>
  <c r="D103" i="6"/>
  <c r="E103" i="6"/>
  <c r="F103" i="6"/>
  <c r="G103" i="6"/>
  <c r="H103" i="6"/>
  <c r="I103" i="6"/>
  <c r="J103" i="6"/>
  <c r="K103" i="6"/>
  <c r="L103" i="6"/>
  <c r="M103" i="6"/>
  <c r="N103" i="6"/>
  <c r="O103" i="6"/>
  <c r="P103" i="6"/>
  <c r="B104" i="6"/>
  <c r="C104" i="6"/>
  <c r="D104" i="6"/>
  <c r="E104" i="6"/>
  <c r="F104" i="6"/>
  <c r="G104" i="6"/>
  <c r="H104" i="6"/>
  <c r="I104" i="6"/>
  <c r="J104" i="6"/>
  <c r="K104" i="6"/>
  <c r="L104" i="6"/>
  <c r="M104" i="6"/>
  <c r="N104" i="6"/>
  <c r="O104" i="6"/>
  <c r="P104" i="6"/>
  <c r="Q104" i="6"/>
  <c r="I105" i="6" s="1"/>
  <c r="K105" i="6"/>
  <c r="O105" i="6"/>
  <c r="Q105" i="6"/>
  <c r="Q111" i="6"/>
  <c r="S109" i="6" s="1"/>
  <c r="B113" i="6"/>
  <c r="C113" i="6"/>
  <c r="D113" i="6"/>
  <c r="E113" i="6"/>
  <c r="F113" i="6"/>
  <c r="G113" i="6"/>
  <c r="H113" i="6"/>
  <c r="I113" i="6"/>
  <c r="J113" i="6"/>
  <c r="K113" i="6"/>
  <c r="L113" i="6"/>
  <c r="M113" i="6"/>
  <c r="N113" i="6"/>
  <c r="O113" i="6"/>
  <c r="P113" i="6"/>
  <c r="B114" i="6"/>
  <c r="Q114" i="6" s="1"/>
  <c r="C114" i="6"/>
  <c r="D114" i="6"/>
  <c r="E114" i="6"/>
  <c r="F114" i="6"/>
  <c r="G114" i="6"/>
  <c r="H114" i="6"/>
  <c r="I114" i="6"/>
  <c r="J114" i="6"/>
  <c r="K114" i="6"/>
  <c r="L114" i="6"/>
  <c r="M114" i="6"/>
  <c r="N114" i="6"/>
  <c r="O114" i="6"/>
  <c r="P114" i="6"/>
  <c r="B115" i="6"/>
  <c r="C115" i="6"/>
  <c r="D115" i="6"/>
  <c r="E115" i="6"/>
  <c r="F115" i="6"/>
  <c r="G115" i="6"/>
  <c r="H115" i="6"/>
  <c r="I115" i="6"/>
  <c r="J115" i="6"/>
  <c r="K115" i="6"/>
  <c r="L115" i="6"/>
  <c r="M115" i="6"/>
  <c r="N115" i="6"/>
  <c r="O115" i="6"/>
  <c r="P115" i="6"/>
  <c r="Q115" i="6"/>
  <c r="I116" i="6" s="1"/>
  <c r="K116" i="6"/>
  <c r="O116" i="6"/>
  <c r="Q116" i="6"/>
  <c r="Q122" i="6"/>
  <c r="S120" i="6" s="1"/>
  <c r="B124" i="6"/>
  <c r="C124" i="6"/>
  <c r="D124" i="6"/>
  <c r="E124" i="6"/>
  <c r="F124" i="6"/>
  <c r="G124" i="6"/>
  <c r="H124" i="6"/>
  <c r="I124" i="6"/>
  <c r="J124" i="6"/>
  <c r="K124" i="6"/>
  <c r="L124" i="6"/>
  <c r="M124" i="6"/>
  <c r="N124" i="6"/>
  <c r="O124" i="6"/>
  <c r="P124" i="6"/>
  <c r="B125" i="6"/>
  <c r="Q125" i="6" s="1"/>
  <c r="C125" i="6"/>
  <c r="D125" i="6"/>
  <c r="E125" i="6"/>
  <c r="F125" i="6"/>
  <c r="G125" i="6"/>
  <c r="H125" i="6"/>
  <c r="I125" i="6"/>
  <c r="J125" i="6"/>
  <c r="K125" i="6"/>
  <c r="L125" i="6"/>
  <c r="M125" i="6"/>
  <c r="N125" i="6"/>
  <c r="O125" i="6"/>
  <c r="P125" i="6"/>
  <c r="B126" i="6"/>
  <c r="C126" i="6"/>
  <c r="D126" i="6"/>
  <c r="E126" i="6"/>
  <c r="F126" i="6"/>
  <c r="G126" i="6"/>
  <c r="H126" i="6"/>
  <c r="I126" i="6"/>
  <c r="J126" i="6"/>
  <c r="K126" i="6"/>
  <c r="L126" i="6"/>
  <c r="M126" i="6"/>
  <c r="N126" i="6"/>
  <c r="O126" i="6"/>
  <c r="P126" i="6"/>
  <c r="Q126" i="6"/>
  <c r="I127" i="6" s="1"/>
  <c r="K127" i="6"/>
  <c r="O127" i="6"/>
  <c r="Q127" i="6"/>
  <c r="Q133" i="6"/>
  <c r="S131" i="6" s="1"/>
  <c r="B135" i="6"/>
  <c r="C135" i="6"/>
  <c r="D135" i="6"/>
  <c r="E135" i="6"/>
  <c r="F135" i="6"/>
  <c r="G135" i="6"/>
  <c r="H135" i="6"/>
  <c r="I135" i="6"/>
  <c r="J135" i="6"/>
  <c r="K135" i="6"/>
  <c r="L135" i="6"/>
  <c r="M135" i="6"/>
  <c r="N135" i="6"/>
  <c r="O135" i="6"/>
  <c r="P135" i="6"/>
  <c r="B136" i="6"/>
  <c r="Q136" i="6" s="1"/>
  <c r="C136" i="6"/>
  <c r="D136" i="6"/>
  <c r="E136" i="6"/>
  <c r="F136" i="6"/>
  <c r="G136" i="6"/>
  <c r="H136" i="6"/>
  <c r="I136" i="6"/>
  <c r="J136" i="6"/>
  <c r="K136" i="6"/>
  <c r="L136" i="6"/>
  <c r="M136" i="6"/>
  <c r="N136" i="6"/>
  <c r="O136" i="6"/>
  <c r="P136" i="6"/>
  <c r="B137" i="6"/>
  <c r="C137" i="6"/>
  <c r="D137" i="6"/>
  <c r="E137" i="6"/>
  <c r="F137" i="6"/>
  <c r="G137" i="6"/>
  <c r="H137" i="6"/>
  <c r="I137" i="6"/>
  <c r="J137" i="6"/>
  <c r="K137" i="6"/>
  <c r="L137" i="6"/>
  <c r="M137" i="6"/>
  <c r="N137" i="6"/>
  <c r="O137" i="6"/>
  <c r="P137" i="6"/>
  <c r="Q137" i="6"/>
  <c r="I138" i="6" s="1"/>
  <c r="K138" i="6"/>
  <c r="O138" i="6"/>
  <c r="Q138" i="6"/>
  <c r="Q144" i="6"/>
  <c r="S142" i="6" s="1"/>
  <c r="B146" i="6"/>
  <c r="C146" i="6"/>
  <c r="D146" i="6"/>
  <c r="E146" i="6"/>
  <c r="F146" i="6"/>
  <c r="G146" i="6"/>
  <c r="H146" i="6"/>
  <c r="I146" i="6"/>
  <c r="J146" i="6"/>
  <c r="K146" i="6"/>
  <c r="L146" i="6"/>
  <c r="M146" i="6"/>
  <c r="N146" i="6"/>
  <c r="O146" i="6"/>
  <c r="P146" i="6"/>
  <c r="B147" i="6"/>
  <c r="Q147" i="6" s="1"/>
  <c r="C147" i="6"/>
  <c r="D147" i="6"/>
  <c r="E147" i="6"/>
  <c r="F147" i="6"/>
  <c r="G147" i="6"/>
  <c r="H147" i="6"/>
  <c r="I147" i="6"/>
  <c r="J147" i="6"/>
  <c r="K147" i="6"/>
  <c r="L147" i="6"/>
  <c r="M147" i="6"/>
  <c r="N147" i="6"/>
  <c r="O147" i="6"/>
  <c r="P147" i="6"/>
  <c r="B148" i="6"/>
  <c r="C148" i="6"/>
  <c r="D148" i="6"/>
  <c r="E148" i="6"/>
  <c r="F148" i="6"/>
  <c r="G148" i="6"/>
  <c r="H148" i="6"/>
  <c r="I148" i="6"/>
  <c r="J148" i="6"/>
  <c r="K148" i="6"/>
  <c r="L148" i="6"/>
  <c r="M148" i="6"/>
  <c r="N148" i="6"/>
  <c r="O148" i="6"/>
  <c r="P148" i="6"/>
  <c r="Q148" i="6"/>
  <c r="I149" i="6" s="1"/>
  <c r="K149" i="6"/>
  <c r="O149" i="6"/>
  <c r="Q149" i="6"/>
  <c r="Q155" i="6"/>
  <c r="S153" i="6" s="1"/>
  <c r="B157" i="6"/>
  <c r="C157" i="6"/>
  <c r="D157" i="6"/>
  <c r="E157" i="6"/>
  <c r="F157" i="6"/>
  <c r="G157" i="6"/>
  <c r="H157" i="6"/>
  <c r="I157" i="6"/>
  <c r="J157" i="6"/>
  <c r="K157" i="6"/>
  <c r="L157" i="6"/>
  <c r="M157" i="6"/>
  <c r="N157" i="6"/>
  <c r="O157" i="6"/>
  <c r="P157" i="6"/>
  <c r="B158" i="6"/>
  <c r="Q158" i="6" s="1"/>
  <c r="C158" i="6"/>
  <c r="D158" i="6"/>
  <c r="E158" i="6"/>
  <c r="F158" i="6"/>
  <c r="G158" i="6"/>
  <c r="H158" i="6"/>
  <c r="I158" i="6"/>
  <c r="J158" i="6"/>
  <c r="K158" i="6"/>
  <c r="L158" i="6"/>
  <c r="M158" i="6"/>
  <c r="N158" i="6"/>
  <c r="O158" i="6"/>
  <c r="P158" i="6"/>
  <c r="B159" i="6"/>
  <c r="C159" i="6"/>
  <c r="D159" i="6"/>
  <c r="E159" i="6"/>
  <c r="F159" i="6"/>
  <c r="G159" i="6"/>
  <c r="H159" i="6"/>
  <c r="I159" i="6"/>
  <c r="J159" i="6"/>
  <c r="K159" i="6"/>
  <c r="L159" i="6"/>
  <c r="M159" i="6"/>
  <c r="N159" i="6"/>
  <c r="O159" i="6"/>
  <c r="P159" i="6"/>
  <c r="Q159" i="6"/>
  <c r="I160" i="6" s="1"/>
  <c r="K160" i="6"/>
  <c r="O160" i="6"/>
  <c r="Q160" i="6"/>
  <c r="Q166" i="6"/>
  <c r="S164" i="6" s="1"/>
  <c r="B168" i="6"/>
  <c r="C168" i="6"/>
  <c r="D168" i="6"/>
  <c r="E168" i="6"/>
  <c r="F168" i="6"/>
  <c r="G168" i="6"/>
  <c r="H168" i="6"/>
  <c r="I168" i="6"/>
  <c r="J168" i="6"/>
  <c r="K168" i="6"/>
  <c r="L168" i="6"/>
  <c r="M168" i="6"/>
  <c r="N168" i="6"/>
  <c r="O168" i="6"/>
  <c r="P168" i="6"/>
  <c r="B169" i="6"/>
  <c r="Q169" i="6" s="1"/>
  <c r="C169" i="6"/>
  <c r="D169" i="6"/>
  <c r="E169" i="6"/>
  <c r="F169" i="6"/>
  <c r="G169" i="6"/>
  <c r="H169" i="6"/>
  <c r="I169" i="6"/>
  <c r="J169" i="6"/>
  <c r="K169" i="6"/>
  <c r="L169" i="6"/>
  <c r="M169" i="6"/>
  <c r="N169" i="6"/>
  <c r="O169" i="6"/>
  <c r="P169" i="6"/>
  <c r="B170" i="6"/>
  <c r="C170" i="6"/>
  <c r="D170" i="6"/>
  <c r="E170" i="6"/>
  <c r="F170" i="6"/>
  <c r="G170" i="6"/>
  <c r="H170" i="6"/>
  <c r="I170" i="6"/>
  <c r="J170" i="6"/>
  <c r="K170" i="6"/>
  <c r="L170" i="6"/>
  <c r="M170" i="6"/>
  <c r="N170" i="6"/>
  <c r="O170" i="6"/>
  <c r="P170" i="6"/>
  <c r="Q170" i="6"/>
  <c r="I171" i="6" s="1"/>
  <c r="K171" i="6"/>
  <c r="O171" i="6"/>
  <c r="Q171" i="6"/>
  <c r="Q177" i="6"/>
  <c r="S175" i="6" s="1"/>
  <c r="B179" i="6"/>
  <c r="C179" i="6"/>
  <c r="D179" i="6"/>
  <c r="E179" i="6"/>
  <c r="F179" i="6"/>
  <c r="G179" i="6"/>
  <c r="H179" i="6"/>
  <c r="I179" i="6"/>
  <c r="J179" i="6"/>
  <c r="K179" i="6"/>
  <c r="L179" i="6"/>
  <c r="M179" i="6"/>
  <c r="N179" i="6"/>
  <c r="O179" i="6"/>
  <c r="P179" i="6"/>
  <c r="B180" i="6"/>
  <c r="Q180" i="6" s="1"/>
  <c r="C180" i="6"/>
  <c r="D180" i="6"/>
  <c r="E180" i="6"/>
  <c r="F180" i="6"/>
  <c r="G180" i="6"/>
  <c r="H180" i="6"/>
  <c r="I180" i="6"/>
  <c r="J180" i="6"/>
  <c r="K180" i="6"/>
  <c r="L180" i="6"/>
  <c r="M180" i="6"/>
  <c r="N180" i="6"/>
  <c r="O180" i="6"/>
  <c r="P180" i="6"/>
  <c r="B181" i="6"/>
  <c r="C181" i="6"/>
  <c r="D181" i="6"/>
  <c r="E181" i="6"/>
  <c r="F181" i="6"/>
  <c r="G181" i="6"/>
  <c r="H181" i="6"/>
  <c r="I181" i="6"/>
  <c r="J181" i="6"/>
  <c r="K181" i="6"/>
  <c r="L181" i="6"/>
  <c r="M181" i="6"/>
  <c r="N181" i="6"/>
  <c r="O181" i="6"/>
  <c r="P181" i="6"/>
  <c r="Q181" i="6"/>
  <c r="I182" i="6" s="1"/>
  <c r="K182" i="6"/>
  <c r="O182" i="6"/>
  <c r="Q182" i="6"/>
  <c r="Q188" i="6"/>
  <c r="S186" i="6" s="1"/>
  <c r="B190" i="6"/>
  <c r="C190" i="6"/>
  <c r="D190" i="6"/>
  <c r="E190" i="6"/>
  <c r="F190" i="6"/>
  <c r="G190" i="6"/>
  <c r="H190" i="6"/>
  <c r="I190" i="6"/>
  <c r="J190" i="6"/>
  <c r="K190" i="6"/>
  <c r="L190" i="6"/>
  <c r="M190" i="6"/>
  <c r="N190" i="6"/>
  <c r="O190" i="6"/>
  <c r="P190" i="6"/>
  <c r="B191" i="6"/>
  <c r="Q191" i="6" s="1"/>
  <c r="C191" i="6"/>
  <c r="D191" i="6"/>
  <c r="E191" i="6"/>
  <c r="F191" i="6"/>
  <c r="G191" i="6"/>
  <c r="H191" i="6"/>
  <c r="I191" i="6"/>
  <c r="J191" i="6"/>
  <c r="K191" i="6"/>
  <c r="L191" i="6"/>
  <c r="M191" i="6"/>
  <c r="N191" i="6"/>
  <c r="O191" i="6"/>
  <c r="P191" i="6"/>
  <c r="B192" i="6"/>
  <c r="C192" i="6"/>
  <c r="D192" i="6"/>
  <c r="E192" i="6"/>
  <c r="F192" i="6"/>
  <c r="G192" i="6"/>
  <c r="H192" i="6"/>
  <c r="I192" i="6"/>
  <c r="J192" i="6"/>
  <c r="K192" i="6"/>
  <c r="L192" i="6"/>
  <c r="M192" i="6"/>
  <c r="N192" i="6"/>
  <c r="O192" i="6"/>
  <c r="P192" i="6"/>
  <c r="Q192" i="6"/>
  <c r="I193" i="6" s="1"/>
  <c r="K193" i="6"/>
  <c r="O193" i="6"/>
  <c r="Q193" i="6"/>
  <c r="Q199" i="6"/>
  <c r="S197" i="6" s="1"/>
  <c r="B201" i="6"/>
  <c r="C201" i="6"/>
  <c r="D201" i="6"/>
  <c r="E201" i="6"/>
  <c r="F201" i="6"/>
  <c r="G201" i="6"/>
  <c r="H201" i="6"/>
  <c r="I201" i="6"/>
  <c r="J201" i="6"/>
  <c r="K201" i="6"/>
  <c r="L201" i="6"/>
  <c r="M201" i="6"/>
  <c r="N201" i="6"/>
  <c r="O201" i="6"/>
  <c r="P201" i="6"/>
  <c r="B202" i="6"/>
  <c r="Q202" i="6" s="1"/>
  <c r="C202" i="6"/>
  <c r="D202" i="6"/>
  <c r="E202" i="6"/>
  <c r="F202" i="6"/>
  <c r="G202" i="6"/>
  <c r="H202" i="6"/>
  <c r="I202" i="6"/>
  <c r="J202" i="6"/>
  <c r="K202" i="6"/>
  <c r="L202" i="6"/>
  <c r="M202" i="6"/>
  <c r="N202" i="6"/>
  <c r="O202" i="6"/>
  <c r="P202" i="6"/>
  <c r="B203" i="6"/>
  <c r="C203" i="6"/>
  <c r="D203" i="6"/>
  <c r="E203" i="6"/>
  <c r="F203" i="6"/>
  <c r="G203" i="6"/>
  <c r="H203" i="6"/>
  <c r="I203" i="6"/>
  <c r="J203" i="6"/>
  <c r="K203" i="6"/>
  <c r="L203" i="6"/>
  <c r="M203" i="6"/>
  <c r="N203" i="6"/>
  <c r="O203" i="6"/>
  <c r="P203" i="6"/>
  <c r="Q203" i="6"/>
  <c r="I204" i="6" s="1"/>
  <c r="K204" i="6"/>
  <c r="O204" i="6"/>
  <c r="Q204" i="6"/>
  <c r="Q210" i="6"/>
  <c r="S208" i="6" s="1"/>
  <c r="B212" i="6"/>
  <c r="C212" i="6"/>
  <c r="D212" i="6"/>
  <c r="E212" i="6"/>
  <c r="F212" i="6"/>
  <c r="G212" i="6"/>
  <c r="H212" i="6"/>
  <c r="I212" i="6"/>
  <c r="J212" i="6"/>
  <c r="K212" i="6"/>
  <c r="L212" i="6"/>
  <c r="M212" i="6"/>
  <c r="N212" i="6"/>
  <c r="O212" i="6"/>
  <c r="P212" i="6"/>
  <c r="B213" i="6"/>
  <c r="Q213" i="6" s="1"/>
  <c r="C213" i="6"/>
  <c r="D213" i="6"/>
  <c r="E213" i="6"/>
  <c r="F213" i="6"/>
  <c r="G213" i="6"/>
  <c r="H213" i="6"/>
  <c r="I213" i="6"/>
  <c r="J213" i="6"/>
  <c r="K213" i="6"/>
  <c r="L213" i="6"/>
  <c r="M213" i="6"/>
  <c r="N213" i="6"/>
  <c r="O213" i="6"/>
  <c r="P213" i="6"/>
  <c r="B214" i="6"/>
  <c r="C214" i="6"/>
  <c r="D214" i="6"/>
  <c r="E214" i="6"/>
  <c r="F214" i="6"/>
  <c r="G214" i="6"/>
  <c r="H214" i="6"/>
  <c r="I214" i="6"/>
  <c r="J214" i="6"/>
  <c r="K214" i="6"/>
  <c r="L214" i="6"/>
  <c r="M214" i="6"/>
  <c r="N214" i="6"/>
  <c r="O214" i="6"/>
  <c r="P214" i="6"/>
  <c r="Q214" i="6"/>
  <c r="I215" i="6" s="1"/>
  <c r="K215" i="6"/>
  <c r="O215" i="6"/>
  <c r="Q215" i="6"/>
  <c r="Q221" i="6"/>
  <c r="S219" i="6" s="1"/>
  <c r="B223" i="6"/>
  <c r="C223" i="6"/>
  <c r="D223" i="6"/>
  <c r="E223" i="6"/>
  <c r="F223" i="6"/>
  <c r="G223" i="6"/>
  <c r="H223" i="6"/>
  <c r="I223" i="6"/>
  <c r="J223" i="6"/>
  <c r="K223" i="6"/>
  <c r="L223" i="6"/>
  <c r="M223" i="6"/>
  <c r="N223" i="6"/>
  <c r="O223" i="6"/>
  <c r="P223" i="6"/>
  <c r="B224" i="6"/>
  <c r="Q224" i="6" s="1"/>
  <c r="C224" i="6"/>
  <c r="D224" i="6"/>
  <c r="E224" i="6"/>
  <c r="F224" i="6"/>
  <c r="G224" i="6"/>
  <c r="H224" i="6"/>
  <c r="I224" i="6"/>
  <c r="J224" i="6"/>
  <c r="K224" i="6"/>
  <c r="L224" i="6"/>
  <c r="M224" i="6"/>
  <c r="N224" i="6"/>
  <c r="O224" i="6"/>
  <c r="P224" i="6"/>
  <c r="B225" i="6"/>
  <c r="C225" i="6"/>
  <c r="D225" i="6"/>
  <c r="E225" i="6"/>
  <c r="F225" i="6"/>
  <c r="G225" i="6"/>
  <c r="H225" i="6"/>
  <c r="I225" i="6"/>
  <c r="J225" i="6"/>
  <c r="K225" i="6"/>
  <c r="L225" i="6"/>
  <c r="M225" i="6"/>
  <c r="N225" i="6"/>
  <c r="O225" i="6"/>
  <c r="P225" i="6"/>
  <c r="Q225" i="6"/>
  <c r="I226" i="6" s="1"/>
  <c r="K226" i="6"/>
  <c r="O226" i="6"/>
  <c r="Q226" i="6"/>
  <c r="Q232" i="6"/>
  <c r="S230" i="6" s="1"/>
  <c r="B234" i="6"/>
  <c r="C234" i="6"/>
  <c r="D234" i="6"/>
  <c r="E234" i="6"/>
  <c r="F234" i="6"/>
  <c r="G234" i="6"/>
  <c r="H234" i="6"/>
  <c r="I234" i="6"/>
  <c r="J234" i="6"/>
  <c r="K234" i="6"/>
  <c r="L234" i="6"/>
  <c r="M234" i="6"/>
  <c r="N234" i="6"/>
  <c r="O234" i="6"/>
  <c r="P234" i="6"/>
  <c r="B235" i="6"/>
  <c r="Q235" i="6" s="1"/>
  <c r="C235" i="6"/>
  <c r="D235" i="6"/>
  <c r="E235" i="6"/>
  <c r="F235" i="6"/>
  <c r="G235" i="6"/>
  <c r="H235" i="6"/>
  <c r="I235" i="6"/>
  <c r="J235" i="6"/>
  <c r="K235" i="6"/>
  <c r="L235" i="6"/>
  <c r="M235" i="6"/>
  <c r="N235" i="6"/>
  <c r="O235" i="6"/>
  <c r="P235" i="6"/>
  <c r="B236" i="6"/>
  <c r="C236" i="6"/>
  <c r="D236" i="6"/>
  <c r="E236" i="6"/>
  <c r="F236" i="6"/>
  <c r="G236" i="6"/>
  <c r="H236" i="6"/>
  <c r="I236" i="6"/>
  <c r="J236" i="6"/>
  <c r="K236" i="6"/>
  <c r="L236" i="6"/>
  <c r="M236" i="6"/>
  <c r="N236" i="6"/>
  <c r="O236" i="6"/>
  <c r="P236" i="6"/>
  <c r="Q236" i="6"/>
  <c r="I237" i="6" s="1"/>
  <c r="K237" i="6"/>
  <c r="O237" i="6"/>
  <c r="Q237" i="6"/>
  <c r="Q243" i="6"/>
  <c r="S241" i="6" s="1"/>
  <c r="B245" i="6"/>
  <c r="C245" i="6"/>
  <c r="D245" i="6"/>
  <c r="E245" i="6"/>
  <c r="F245" i="6"/>
  <c r="G245" i="6"/>
  <c r="H245" i="6"/>
  <c r="I245" i="6"/>
  <c r="J245" i="6"/>
  <c r="K245" i="6"/>
  <c r="L245" i="6"/>
  <c r="M245" i="6"/>
  <c r="N245" i="6"/>
  <c r="O245" i="6"/>
  <c r="P245" i="6"/>
  <c r="B246" i="6"/>
  <c r="Q246" i="6" s="1"/>
  <c r="C246" i="6"/>
  <c r="D246" i="6"/>
  <c r="E246" i="6"/>
  <c r="F246" i="6"/>
  <c r="G246" i="6"/>
  <c r="H246" i="6"/>
  <c r="I246" i="6"/>
  <c r="J246" i="6"/>
  <c r="K246" i="6"/>
  <c r="L246" i="6"/>
  <c r="M246" i="6"/>
  <c r="N246" i="6"/>
  <c r="O246" i="6"/>
  <c r="P246" i="6"/>
  <c r="B247" i="6"/>
  <c r="C247" i="6"/>
  <c r="D247" i="6"/>
  <c r="E247" i="6"/>
  <c r="F247" i="6"/>
  <c r="G247" i="6"/>
  <c r="H247" i="6"/>
  <c r="I247" i="6"/>
  <c r="J247" i="6"/>
  <c r="K247" i="6"/>
  <c r="L247" i="6"/>
  <c r="M247" i="6"/>
  <c r="N247" i="6"/>
  <c r="O247" i="6"/>
  <c r="P247" i="6"/>
  <c r="Q247" i="6"/>
  <c r="I248" i="6" s="1"/>
  <c r="K248" i="6"/>
  <c r="O248" i="6"/>
  <c r="Q248" i="6"/>
  <c r="Q254" i="6"/>
  <c r="S252" i="6" s="1"/>
  <c r="B256" i="6"/>
  <c r="C256" i="6"/>
  <c r="D256" i="6"/>
  <c r="E256" i="6"/>
  <c r="F256" i="6"/>
  <c r="G256" i="6"/>
  <c r="H256" i="6"/>
  <c r="I256" i="6"/>
  <c r="J256" i="6"/>
  <c r="K256" i="6"/>
  <c r="L256" i="6"/>
  <c r="M256" i="6"/>
  <c r="N256" i="6"/>
  <c r="O256" i="6"/>
  <c r="P256" i="6"/>
  <c r="B257" i="6"/>
  <c r="Q257" i="6" s="1"/>
  <c r="C257" i="6"/>
  <c r="D257" i="6"/>
  <c r="E257" i="6"/>
  <c r="F257" i="6"/>
  <c r="G257" i="6"/>
  <c r="H257" i="6"/>
  <c r="I257" i="6"/>
  <c r="J257" i="6"/>
  <c r="K257" i="6"/>
  <c r="L257" i="6"/>
  <c r="M257" i="6"/>
  <c r="N257" i="6"/>
  <c r="O257" i="6"/>
  <c r="P257" i="6"/>
  <c r="B258" i="6"/>
  <c r="C258" i="6"/>
  <c r="D258" i="6"/>
  <c r="E258" i="6"/>
  <c r="F258" i="6"/>
  <c r="G258" i="6"/>
  <c r="H258" i="6"/>
  <c r="I258" i="6"/>
  <c r="J258" i="6"/>
  <c r="K258" i="6"/>
  <c r="L258" i="6"/>
  <c r="M258" i="6"/>
  <c r="N258" i="6"/>
  <c r="O258" i="6"/>
  <c r="P258" i="6"/>
  <c r="Q258" i="6"/>
  <c r="I259" i="6" s="1"/>
  <c r="K259" i="6"/>
  <c r="O259" i="6"/>
  <c r="Q259" i="6"/>
  <c r="Q265" i="6"/>
  <c r="S263" i="6" s="1"/>
  <c r="B267" i="6"/>
  <c r="C267" i="6"/>
  <c r="D267" i="6"/>
  <c r="E267" i="6"/>
  <c r="F267" i="6"/>
  <c r="G267" i="6"/>
  <c r="H267" i="6"/>
  <c r="I267" i="6"/>
  <c r="J267" i="6"/>
  <c r="K267" i="6"/>
  <c r="L267" i="6"/>
  <c r="M267" i="6"/>
  <c r="N267" i="6"/>
  <c r="O267" i="6"/>
  <c r="P267" i="6"/>
  <c r="B268" i="6"/>
  <c r="Q268" i="6" s="1"/>
  <c r="C268" i="6"/>
  <c r="D268" i="6"/>
  <c r="E268" i="6"/>
  <c r="F268" i="6"/>
  <c r="G268" i="6"/>
  <c r="H268" i="6"/>
  <c r="I268" i="6"/>
  <c r="J268" i="6"/>
  <c r="K268" i="6"/>
  <c r="L268" i="6"/>
  <c r="M268" i="6"/>
  <c r="N268" i="6"/>
  <c r="O268" i="6"/>
  <c r="P268" i="6"/>
  <c r="B269" i="6"/>
  <c r="C269" i="6"/>
  <c r="D269" i="6"/>
  <c r="E269" i="6"/>
  <c r="F269" i="6"/>
  <c r="G269" i="6"/>
  <c r="H269" i="6"/>
  <c r="I269" i="6"/>
  <c r="J269" i="6"/>
  <c r="K269" i="6"/>
  <c r="L269" i="6"/>
  <c r="M269" i="6"/>
  <c r="N269" i="6"/>
  <c r="O269" i="6"/>
  <c r="P269" i="6"/>
  <c r="Q269" i="6"/>
  <c r="I270" i="6" s="1"/>
  <c r="K270" i="6"/>
  <c r="O270" i="6"/>
  <c r="Q270" i="6"/>
  <c r="Q276" i="6"/>
  <c r="S274" i="6" s="1"/>
  <c r="B278" i="6"/>
  <c r="C278" i="6"/>
  <c r="D278" i="6"/>
  <c r="E278" i="6"/>
  <c r="F278" i="6"/>
  <c r="G278" i="6"/>
  <c r="H278" i="6"/>
  <c r="I278" i="6"/>
  <c r="J278" i="6"/>
  <c r="K278" i="6"/>
  <c r="L278" i="6"/>
  <c r="M278" i="6"/>
  <c r="N278" i="6"/>
  <c r="O278" i="6"/>
  <c r="P278" i="6"/>
  <c r="B279" i="6"/>
  <c r="Q279" i="6" s="1"/>
  <c r="C279" i="6"/>
  <c r="D279" i="6"/>
  <c r="E279" i="6"/>
  <c r="F279" i="6"/>
  <c r="G279" i="6"/>
  <c r="H279" i="6"/>
  <c r="I279" i="6"/>
  <c r="J279" i="6"/>
  <c r="K279" i="6"/>
  <c r="L279" i="6"/>
  <c r="M279" i="6"/>
  <c r="N279" i="6"/>
  <c r="O279" i="6"/>
  <c r="P279" i="6"/>
  <c r="B280" i="6"/>
  <c r="C280" i="6"/>
  <c r="D280" i="6"/>
  <c r="E280" i="6"/>
  <c r="F280" i="6"/>
  <c r="G280" i="6"/>
  <c r="H280" i="6"/>
  <c r="I280" i="6"/>
  <c r="J280" i="6"/>
  <c r="K280" i="6"/>
  <c r="L280" i="6"/>
  <c r="M280" i="6"/>
  <c r="N280" i="6"/>
  <c r="O280" i="6"/>
  <c r="P280" i="6"/>
  <c r="Q280" i="6"/>
  <c r="I281" i="6" s="1"/>
  <c r="K281" i="6"/>
  <c r="O281" i="6"/>
  <c r="Q281" i="6"/>
  <c r="Q287" i="6"/>
  <c r="S285" i="6" s="1"/>
  <c r="B289" i="6"/>
  <c r="C289" i="6"/>
  <c r="D289" i="6"/>
  <c r="E289" i="6"/>
  <c r="F289" i="6"/>
  <c r="G289" i="6"/>
  <c r="H289" i="6"/>
  <c r="I289" i="6"/>
  <c r="J289" i="6"/>
  <c r="K289" i="6"/>
  <c r="L289" i="6"/>
  <c r="M289" i="6"/>
  <c r="N289" i="6"/>
  <c r="O289" i="6"/>
  <c r="P289" i="6"/>
  <c r="B290" i="6"/>
  <c r="Q290" i="6" s="1"/>
  <c r="C290" i="6"/>
  <c r="D290" i="6"/>
  <c r="E290" i="6"/>
  <c r="F290" i="6"/>
  <c r="G290" i="6"/>
  <c r="H290" i="6"/>
  <c r="I290" i="6"/>
  <c r="J290" i="6"/>
  <c r="K290" i="6"/>
  <c r="L290" i="6"/>
  <c r="M290" i="6"/>
  <c r="N290" i="6"/>
  <c r="O290" i="6"/>
  <c r="P290" i="6"/>
  <c r="B291" i="6"/>
  <c r="C291" i="6"/>
  <c r="D291" i="6"/>
  <c r="E291" i="6"/>
  <c r="F291" i="6"/>
  <c r="G291" i="6"/>
  <c r="H291" i="6"/>
  <c r="I291" i="6"/>
  <c r="J291" i="6"/>
  <c r="K291" i="6"/>
  <c r="L291" i="6"/>
  <c r="M291" i="6"/>
  <c r="N291" i="6"/>
  <c r="O291" i="6"/>
  <c r="P291" i="6"/>
  <c r="Q291" i="6"/>
  <c r="I292" i="6" s="1"/>
  <c r="K292" i="6"/>
  <c r="O292" i="6"/>
  <c r="Q292" i="6"/>
  <c r="Q298" i="6"/>
  <c r="S296" i="6" s="1"/>
  <c r="B300" i="6"/>
  <c r="C300" i="6"/>
  <c r="D300" i="6"/>
  <c r="E300" i="6"/>
  <c r="F300" i="6"/>
  <c r="G300" i="6"/>
  <c r="H300" i="6"/>
  <c r="I300" i="6"/>
  <c r="J300" i="6"/>
  <c r="K300" i="6"/>
  <c r="L300" i="6"/>
  <c r="M300" i="6"/>
  <c r="N300" i="6"/>
  <c r="O300" i="6"/>
  <c r="P300" i="6"/>
  <c r="B301" i="6"/>
  <c r="Q301" i="6" s="1"/>
  <c r="C301" i="6"/>
  <c r="D301" i="6"/>
  <c r="E301" i="6"/>
  <c r="F301" i="6"/>
  <c r="G301" i="6"/>
  <c r="H301" i="6"/>
  <c r="I301" i="6"/>
  <c r="J301" i="6"/>
  <c r="K301" i="6"/>
  <c r="L301" i="6"/>
  <c r="M301" i="6"/>
  <c r="N301" i="6"/>
  <c r="O301" i="6"/>
  <c r="P301" i="6"/>
  <c r="B302" i="6"/>
  <c r="C302" i="6"/>
  <c r="D302" i="6"/>
  <c r="E302" i="6"/>
  <c r="F302" i="6"/>
  <c r="G302" i="6"/>
  <c r="H302" i="6"/>
  <c r="I302" i="6"/>
  <c r="J302" i="6"/>
  <c r="K302" i="6"/>
  <c r="L302" i="6"/>
  <c r="M302" i="6"/>
  <c r="N302" i="6"/>
  <c r="O302" i="6"/>
  <c r="P302" i="6"/>
  <c r="Q302" i="6"/>
  <c r="I303" i="6" s="1"/>
  <c r="K303" i="6"/>
  <c r="O303" i="6"/>
  <c r="Q303" i="6"/>
  <c r="Q309" i="6"/>
  <c r="S307" i="6" s="1"/>
  <c r="B311" i="6"/>
  <c r="C311" i="6"/>
  <c r="D311" i="6"/>
  <c r="E311" i="6"/>
  <c r="F311" i="6"/>
  <c r="G311" i="6"/>
  <c r="H311" i="6"/>
  <c r="I311" i="6"/>
  <c r="J311" i="6"/>
  <c r="K311" i="6"/>
  <c r="L311" i="6"/>
  <c r="M311" i="6"/>
  <c r="N311" i="6"/>
  <c r="O311" i="6"/>
  <c r="P311" i="6"/>
  <c r="B312" i="6"/>
  <c r="Q312" i="6" s="1"/>
  <c r="C312" i="6"/>
  <c r="D312" i="6"/>
  <c r="E312" i="6"/>
  <c r="F312" i="6"/>
  <c r="G312" i="6"/>
  <c r="H312" i="6"/>
  <c r="I312" i="6"/>
  <c r="J312" i="6"/>
  <c r="K312" i="6"/>
  <c r="L312" i="6"/>
  <c r="M312" i="6"/>
  <c r="N312" i="6"/>
  <c r="O312" i="6"/>
  <c r="P312" i="6"/>
  <c r="B313" i="6"/>
  <c r="C313" i="6"/>
  <c r="D313" i="6"/>
  <c r="E313" i="6"/>
  <c r="F313" i="6"/>
  <c r="G313" i="6"/>
  <c r="H313" i="6"/>
  <c r="I313" i="6"/>
  <c r="J313" i="6"/>
  <c r="K313" i="6"/>
  <c r="L313" i="6"/>
  <c r="M313" i="6"/>
  <c r="N313" i="6"/>
  <c r="O313" i="6"/>
  <c r="P313" i="6"/>
  <c r="Q313" i="6"/>
  <c r="I314" i="6" s="1"/>
  <c r="K314" i="6"/>
  <c r="O314" i="6"/>
  <c r="Q314" i="6"/>
  <c r="Q320" i="6"/>
  <c r="S318" i="6" s="1"/>
  <c r="R325" i="6" s="1"/>
  <c r="B322" i="6"/>
  <c r="C322" i="6"/>
  <c r="D322" i="6"/>
  <c r="E322" i="6"/>
  <c r="F322" i="6"/>
  <c r="G322" i="6"/>
  <c r="H322" i="6"/>
  <c r="I322" i="6"/>
  <c r="J322" i="6"/>
  <c r="K322" i="6"/>
  <c r="L322" i="6"/>
  <c r="M322" i="6"/>
  <c r="N322" i="6"/>
  <c r="O322" i="6"/>
  <c r="P322" i="6"/>
  <c r="B323" i="6"/>
  <c r="C323" i="6"/>
  <c r="D323" i="6"/>
  <c r="E323" i="6"/>
  <c r="F323" i="6"/>
  <c r="G323" i="6"/>
  <c r="H323" i="6"/>
  <c r="I323" i="6"/>
  <c r="J323" i="6"/>
  <c r="K323" i="6"/>
  <c r="L323" i="6"/>
  <c r="M323" i="6"/>
  <c r="N323" i="6"/>
  <c r="O323" i="6"/>
  <c r="P323" i="6"/>
  <c r="R323" i="6"/>
  <c r="G34" i="7" s="1"/>
  <c r="B324" i="6"/>
  <c r="C324" i="6"/>
  <c r="D324" i="6"/>
  <c r="E324" i="6"/>
  <c r="F324" i="6"/>
  <c r="G324" i="6"/>
  <c r="H324" i="6"/>
  <c r="I324" i="6"/>
  <c r="J324" i="6"/>
  <c r="K324" i="6"/>
  <c r="L324" i="6"/>
  <c r="M324" i="6"/>
  <c r="N324" i="6"/>
  <c r="O324" i="6"/>
  <c r="P324" i="6"/>
  <c r="Q324" i="6"/>
  <c r="I325" i="6" s="1"/>
  <c r="K325" i="6"/>
  <c r="O325" i="6"/>
  <c r="Q325" i="6"/>
  <c r="Q331" i="6"/>
  <c r="S329" i="6" s="1"/>
  <c r="R336" i="6" s="1"/>
  <c r="B333" i="6"/>
  <c r="C333" i="6"/>
  <c r="D333" i="6"/>
  <c r="E333" i="6"/>
  <c r="F333" i="6"/>
  <c r="G333" i="6"/>
  <c r="H333" i="6"/>
  <c r="I333" i="6"/>
  <c r="J333" i="6"/>
  <c r="K333" i="6"/>
  <c r="L333" i="6"/>
  <c r="M333" i="6"/>
  <c r="N333" i="6"/>
  <c r="O333" i="6"/>
  <c r="P333" i="6"/>
  <c r="B334" i="6"/>
  <c r="C334" i="6"/>
  <c r="D334" i="6"/>
  <c r="E334" i="6"/>
  <c r="F334" i="6"/>
  <c r="G334" i="6"/>
  <c r="H334" i="6"/>
  <c r="I334" i="6"/>
  <c r="J334" i="6"/>
  <c r="K334" i="6"/>
  <c r="L334" i="6"/>
  <c r="M334" i="6"/>
  <c r="N334" i="6"/>
  <c r="O334" i="6"/>
  <c r="P334" i="6"/>
  <c r="R334" i="6"/>
  <c r="G35" i="7" s="1"/>
  <c r="B335" i="6"/>
  <c r="C335" i="6"/>
  <c r="D335" i="6"/>
  <c r="E335" i="6"/>
  <c r="F335" i="6"/>
  <c r="G335" i="6"/>
  <c r="H335" i="6"/>
  <c r="I335" i="6"/>
  <c r="J335" i="6"/>
  <c r="K335" i="6"/>
  <c r="L335" i="6"/>
  <c r="M335" i="6"/>
  <c r="N335" i="6"/>
  <c r="O335" i="6"/>
  <c r="P335" i="6"/>
  <c r="Q335" i="6"/>
  <c r="I336" i="6" s="1"/>
  <c r="K336" i="6"/>
  <c r="O336" i="6"/>
  <c r="Q336" i="6"/>
  <c r="E3" i="7"/>
  <c r="I3" i="7"/>
  <c r="E4" i="7"/>
  <c r="A6" i="7"/>
  <c r="B6" i="7"/>
  <c r="C6" i="7"/>
  <c r="E6" i="7"/>
  <c r="A7" i="7"/>
  <c r="B7" i="7"/>
  <c r="C7" i="7"/>
  <c r="D7" i="7"/>
  <c r="E7" i="7"/>
  <c r="F7" i="7"/>
  <c r="G7" i="7"/>
  <c r="A8" i="7"/>
  <c r="B8" i="7"/>
  <c r="C8" i="7"/>
  <c r="D8" i="7"/>
  <c r="E8" i="7"/>
  <c r="A9" i="7"/>
  <c r="B9" i="7"/>
  <c r="C9" i="7"/>
  <c r="D9" i="7"/>
  <c r="E9" i="7"/>
  <c r="A10" i="7"/>
  <c r="B10" i="7"/>
  <c r="C10" i="7"/>
  <c r="D10" i="7"/>
  <c r="E10" i="7"/>
  <c r="A11" i="7"/>
  <c r="B11" i="7"/>
  <c r="C11" i="7"/>
  <c r="D11" i="7"/>
  <c r="E11" i="7"/>
  <c r="A12" i="7"/>
  <c r="B12" i="7"/>
  <c r="C12" i="7"/>
  <c r="D12" i="7"/>
  <c r="E12" i="7"/>
  <c r="A13" i="7"/>
  <c r="B13" i="7"/>
  <c r="C13" i="7"/>
  <c r="D13" i="7"/>
  <c r="E13" i="7"/>
  <c r="A14" i="7"/>
  <c r="B14" i="7"/>
  <c r="C14" i="7"/>
  <c r="D14" i="7"/>
  <c r="E14" i="7"/>
  <c r="A15" i="7"/>
  <c r="B15" i="7"/>
  <c r="C15" i="7"/>
  <c r="D15" i="7"/>
  <c r="E15" i="7"/>
  <c r="A16" i="7"/>
  <c r="B16" i="7"/>
  <c r="C16" i="7"/>
  <c r="D16" i="7"/>
  <c r="E16" i="7"/>
  <c r="A17" i="7"/>
  <c r="B17" i="7"/>
  <c r="C17" i="7"/>
  <c r="D17" i="7"/>
  <c r="E17" i="7"/>
  <c r="A18" i="7"/>
  <c r="B18" i="7"/>
  <c r="C18" i="7"/>
  <c r="D18" i="7"/>
  <c r="E18" i="7"/>
  <c r="A19" i="7"/>
  <c r="B19" i="7"/>
  <c r="C19" i="7"/>
  <c r="D19" i="7"/>
  <c r="E19" i="7"/>
  <c r="A20" i="7"/>
  <c r="B20" i="7"/>
  <c r="C20" i="7"/>
  <c r="D20" i="7"/>
  <c r="E20" i="7"/>
  <c r="A21" i="7"/>
  <c r="B21" i="7"/>
  <c r="C21" i="7"/>
  <c r="D21" i="7"/>
  <c r="E21" i="7"/>
  <c r="A22" i="7"/>
  <c r="B22" i="7"/>
  <c r="C22" i="7"/>
  <c r="D22" i="7"/>
  <c r="E22" i="7"/>
  <c r="A23" i="7"/>
  <c r="B23" i="7"/>
  <c r="C23" i="7"/>
  <c r="D23" i="7"/>
  <c r="E23" i="7"/>
  <c r="A24" i="7"/>
  <c r="B24" i="7"/>
  <c r="C24" i="7"/>
  <c r="D24" i="7"/>
  <c r="E24" i="7"/>
  <c r="A25" i="7"/>
  <c r="B25" i="7"/>
  <c r="C25" i="7"/>
  <c r="D25" i="7"/>
  <c r="E25" i="7"/>
  <c r="A26" i="7"/>
  <c r="B26" i="7"/>
  <c r="C26" i="7"/>
  <c r="D26" i="7"/>
  <c r="E26" i="7"/>
  <c r="A27" i="7"/>
  <c r="B27" i="7"/>
  <c r="C27" i="7"/>
  <c r="D27" i="7"/>
  <c r="E27" i="7"/>
  <c r="A28" i="7"/>
  <c r="B28" i="7"/>
  <c r="C28" i="7"/>
  <c r="D28" i="7"/>
  <c r="E28" i="7"/>
  <c r="A29" i="7"/>
  <c r="B29" i="7"/>
  <c r="C29" i="7"/>
  <c r="D29" i="7"/>
  <c r="E29" i="7"/>
  <c r="A30" i="7"/>
  <c r="B30" i="7"/>
  <c r="C30" i="7"/>
  <c r="D30" i="7"/>
  <c r="E30" i="7"/>
  <c r="A31" i="7"/>
  <c r="B31" i="7"/>
  <c r="C31" i="7"/>
  <c r="D31" i="7"/>
  <c r="E31" i="7"/>
  <c r="A32" i="7"/>
  <c r="B32" i="7"/>
  <c r="C32" i="7"/>
  <c r="D32" i="7"/>
  <c r="E32" i="7"/>
  <c r="A33" i="7"/>
  <c r="B33" i="7"/>
  <c r="C33" i="7"/>
  <c r="D33" i="7"/>
  <c r="E33" i="7"/>
  <c r="A34" i="7"/>
  <c r="B34" i="7"/>
  <c r="C34" i="7"/>
  <c r="D34" i="7"/>
  <c r="E34" i="7"/>
  <c r="H34" i="7"/>
  <c r="A35" i="7"/>
  <c r="B35" i="7"/>
  <c r="C35" i="7"/>
  <c r="D35" i="7"/>
  <c r="E35" i="7"/>
  <c r="H35" i="7"/>
  <c r="F38" i="7"/>
  <c r="F42" i="7"/>
  <c r="Q7" i="4"/>
  <c r="S5" i="4" s="1"/>
  <c r="B9" i="4"/>
  <c r="C9" i="4"/>
  <c r="D9" i="4"/>
  <c r="E9" i="4"/>
  <c r="F9" i="4"/>
  <c r="G9" i="4"/>
  <c r="H9" i="4"/>
  <c r="I9" i="4"/>
  <c r="J9" i="4"/>
  <c r="K9" i="4"/>
  <c r="L9" i="4"/>
  <c r="M9" i="4"/>
  <c r="N9" i="4"/>
  <c r="O9" i="4"/>
  <c r="P9" i="4"/>
  <c r="B10" i="4"/>
  <c r="C10" i="4"/>
  <c r="D10" i="4"/>
  <c r="E10" i="4"/>
  <c r="F10" i="4"/>
  <c r="G10" i="4"/>
  <c r="H10" i="4"/>
  <c r="I10" i="4"/>
  <c r="J10" i="4"/>
  <c r="K10" i="4"/>
  <c r="L10" i="4"/>
  <c r="M10" i="4"/>
  <c r="N10" i="4"/>
  <c r="O10" i="4"/>
  <c r="P10" i="4"/>
  <c r="Q10" i="4"/>
  <c r="B11" i="4"/>
  <c r="C11" i="4"/>
  <c r="D11" i="4"/>
  <c r="Q11" i="4" s="1"/>
  <c r="I12" i="4" s="1"/>
  <c r="O12" i="4" s="1"/>
  <c r="Q12" i="4" s="1"/>
  <c r="E11" i="4"/>
  <c r="F11" i="4"/>
  <c r="G11" i="4"/>
  <c r="H11" i="4"/>
  <c r="I11" i="4"/>
  <c r="J11" i="4"/>
  <c r="K11" i="4"/>
  <c r="L11" i="4"/>
  <c r="M11" i="4"/>
  <c r="N11" i="4"/>
  <c r="O11" i="4"/>
  <c r="P11" i="4"/>
  <c r="K12" i="4"/>
  <c r="Q23" i="4"/>
  <c r="S21" i="4" s="1"/>
  <c r="B25" i="4"/>
  <c r="C25" i="4"/>
  <c r="D25" i="4"/>
  <c r="E25" i="4"/>
  <c r="F25" i="4"/>
  <c r="G25" i="4"/>
  <c r="H25" i="4"/>
  <c r="I25" i="4"/>
  <c r="J25" i="4"/>
  <c r="K25" i="4"/>
  <c r="L25" i="4"/>
  <c r="M25" i="4"/>
  <c r="N25" i="4"/>
  <c r="O25" i="4"/>
  <c r="P25" i="4"/>
  <c r="B26" i="4"/>
  <c r="C26" i="4"/>
  <c r="D26" i="4"/>
  <c r="E26" i="4"/>
  <c r="F26" i="4"/>
  <c r="G26" i="4"/>
  <c r="H26" i="4"/>
  <c r="I26" i="4"/>
  <c r="J26" i="4"/>
  <c r="K26" i="4"/>
  <c r="L26" i="4"/>
  <c r="M26" i="4"/>
  <c r="N26" i="4"/>
  <c r="O26" i="4"/>
  <c r="P26" i="4"/>
  <c r="Q26" i="4"/>
  <c r="B27" i="4"/>
  <c r="C27" i="4"/>
  <c r="D27" i="4"/>
  <c r="Q27" i="4" s="1"/>
  <c r="I28" i="4" s="1"/>
  <c r="E27" i="4"/>
  <c r="F27" i="4"/>
  <c r="G27" i="4"/>
  <c r="H27" i="4"/>
  <c r="I27" i="4"/>
  <c r="J27" i="4"/>
  <c r="K27" i="4"/>
  <c r="L27" i="4"/>
  <c r="M27" i="4"/>
  <c r="N27" i="4"/>
  <c r="O27" i="4"/>
  <c r="P27" i="4"/>
  <c r="K28" i="4"/>
  <c r="O28" i="4"/>
  <c r="Q28" i="4" s="1"/>
  <c r="Q34" i="4"/>
  <c r="S32" i="4" s="1"/>
  <c r="B36" i="4"/>
  <c r="C36" i="4"/>
  <c r="D36" i="4"/>
  <c r="E36" i="4"/>
  <c r="F36" i="4"/>
  <c r="G36" i="4"/>
  <c r="H36" i="4"/>
  <c r="I36" i="4"/>
  <c r="J36" i="4"/>
  <c r="K36" i="4"/>
  <c r="L36" i="4"/>
  <c r="M36" i="4"/>
  <c r="N36" i="4"/>
  <c r="O36" i="4"/>
  <c r="P36" i="4"/>
  <c r="B37" i="4"/>
  <c r="C37" i="4"/>
  <c r="D37" i="4"/>
  <c r="E37" i="4"/>
  <c r="F37" i="4"/>
  <c r="G37" i="4"/>
  <c r="H37" i="4"/>
  <c r="I37" i="4"/>
  <c r="J37" i="4"/>
  <c r="K37" i="4"/>
  <c r="L37" i="4"/>
  <c r="M37" i="4"/>
  <c r="N37" i="4"/>
  <c r="O37" i="4"/>
  <c r="P37" i="4"/>
  <c r="Q37" i="4"/>
  <c r="B38" i="4"/>
  <c r="C38" i="4"/>
  <c r="D38" i="4"/>
  <c r="Q38" i="4" s="1"/>
  <c r="I39" i="4" s="1"/>
  <c r="E38" i="4"/>
  <c r="F38" i="4"/>
  <c r="G38" i="4"/>
  <c r="H38" i="4"/>
  <c r="I38" i="4"/>
  <c r="J38" i="4"/>
  <c r="K38" i="4"/>
  <c r="L38" i="4"/>
  <c r="M38" i="4"/>
  <c r="N38" i="4"/>
  <c r="O38" i="4"/>
  <c r="P38" i="4"/>
  <c r="K39" i="4"/>
  <c r="O39" i="4"/>
  <c r="Q39" i="4" s="1"/>
  <c r="Q45" i="4"/>
  <c r="S43" i="4" s="1"/>
  <c r="B47" i="4"/>
  <c r="C47" i="4"/>
  <c r="D47" i="4"/>
  <c r="E47" i="4"/>
  <c r="F47" i="4"/>
  <c r="G47" i="4"/>
  <c r="H47" i="4"/>
  <c r="I47" i="4"/>
  <c r="J47" i="4"/>
  <c r="K47" i="4"/>
  <c r="L47" i="4"/>
  <c r="M47" i="4"/>
  <c r="N47" i="4"/>
  <c r="O47" i="4"/>
  <c r="P47" i="4"/>
  <c r="B48" i="4"/>
  <c r="C48" i="4"/>
  <c r="D48" i="4"/>
  <c r="E48" i="4"/>
  <c r="F48" i="4"/>
  <c r="G48" i="4"/>
  <c r="H48" i="4"/>
  <c r="I48" i="4"/>
  <c r="J48" i="4"/>
  <c r="K48" i="4"/>
  <c r="L48" i="4"/>
  <c r="M48" i="4"/>
  <c r="N48" i="4"/>
  <c r="O48" i="4"/>
  <c r="P48" i="4"/>
  <c r="Q48" i="4"/>
  <c r="B49" i="4"/>
  <c r="C49" i="4"/>
  <c r="D49" i="4"/>
  <c r="Q49" i="4" s="1"/>
  <c r="I50" i="4" s="1"/>
  <c r="E49" i="4"/>
  <c r="F49" i="4"/>
  <c r="G49" i="4"/>
  <c r="H49" i="4"/>
  <c r="I49" i="4"/>
  <c r="J49" i="4"/>
  <c r="K49" i="4"/>
  <c r="L49" i="4"/>
  <c r="M49" i="4"/>
  <c r="N49" i="4"/>
  <c r="O49" i="4"/>
  <c r="P49" i="4"/>
  <c r="K50" i="4"/>
  <c r="O50" i="4"/>
  <c r="Q50" i="4" s="1"/>
  <c r="Q56" i="4"/>
  <c r="S54" i="4" s="1"/>
  <c r="B58" i="4"/>
  <c r="C58" i="4"/>
  <c r="D58" i="4"/>
  <c r="E58" i="4"/>
  <c r="F58" i="4"/>
  <c r="G58" i="4"/>
  <c r="H58" i="4"/>
  <c r="I58" i="4"/>
  <c r="J58" i="4"/>
  <c r="K58" i="4"/>
  <c r="L58" i="4"/>
  <c r="M58" i="4"/>
  <c r="N58" i="4"/>
  <c r="O58" i="4"/>
  <c r="P58" i="4"/>
  <c r="B59" i="4"/>
  <c r="C59" i="4"/>
  <c r="D59" i="4"/>
  <c r="E59" i="4"/>
  <c r="F59" i="4"/>
  <c r="G59" i="4"/>
  <c r="H59" i="4"/>
  <c r="I59" i="4"/>
  <c r="J59" i="4"/>
  <c r="K59" i="4"/>
  <c r="L59" i="4"/>
  <c r="M59" i="4"/>
  <c r="N59" i="4"/>
  <c r="O59" i="4"/>
  <c r="P59" i="4"/>
  <c r="Q59" i="4"/>
  <c r="B60" i="4"/>
  <c r="C60" i="4"/>
  <c r="D60" i="4"/>
  <c r="Q60" i="4" s="1"/>
  <c r="I61" i="4" s="1"/>
  <c r="E60" i="4"/>
  <c r="F60" i="4"/>
  <c r="G60" i="4"/>
  <c r="H60" i="4"/>
  <c r="I60" i="4"/>
  <c r="J60" i="4"/>
  <c r="K60" i="4"/>
  <c r="L60" i="4"/>
  <c r="M60" i="4"/>
  <c r="N60" i="4"/>
  <c r="O60" i="4"/>
  <c r="P60" i="4"/>
  <c r="K61" i="4"/>
  <c r="O61" i="4"/>
  <c r="Q61" i="4" s="1"/>
  <c r="Q67" i="4"/>
  <c r="S65" i="4" s="1"/>
  <c r="B69" i="4"/>
  <c r="C69" i="4"/>
  <c r="D69" i="4"/>
  <c r="E69" i="4"/>
  <c r="F69" i="4"/>
  <c r="G69" i="4"/>
  <c r="H69" i="4"/>
  <c r="I69" i="4"/>
  <c r="J69" i="4"/>
  <c r="K69" i="4"/>
  <c r="L69" i="4"/>
  <c r="M69" i="4"/>
  <c r="N69" i="4"/>
  <c r="O69" i="4"/>
  <c r="P69" i="4"/>
  <c r="B70" i="4"/>
  <c r="C70" i="4"/>
  <c r="D70" i="4"/>
  <c r="E70" i="4"/>
  <c r="F70" i="4"/>
  <c r="G70" i="4"/>
  <c r="H70" i="4"/>
  <c r="I70" i="4"/>
  <c r="J70" i="4"/>
  <c r="K70" i="4"/>
  <c r="L70" i="4"/>
  <c r="M70" i="4"/>
  <c r="N70" i="4"/>
  <c r="O70" i="4"/>
  <c r="P70" i="4"/>
  <c r="Q70" i="4"/>
  <c r="B71" i="4"/>
  <c r="C71" i="4"/>
  <c r="D71" i="4"/>
  <c r="Q71" i="4" s="1"/>
  <c r="I72" i="4" s="1"/>
  <c r="E71" i="4"/>
  <c r="F71" i="4"/>
  <c r="G71" i="4"/>
  <c r="H71" i="4"/>
  <c r="I71" i="4"/>
  <c r="J71" i="4"/>
  <c r="K71" i="4"/>
  <c r="L71" i="4"/>
  <c r="M71" i="4"/>
  <c r="N71" i="4"/>
  <c r="O71" i="4"/>
  <c r="P71" i="4"/>
  <c r="K72" i="4"/>
  <c r="O72" i="4"/>
  <c r="Q72" i="4" s="1"/>
  <c r="Q78" i="4"/>
  <c r="S76" i="4" s="1"/>
  <c r="B80" i="4"/>
  <c r="C80" i="4"/>
  <c r="D80" i="4"/>
  <c r="E80" i="4"/>
  <c r="F80" i="4"/>
  <c r="G80" i="4"/>
  <c r="H80" i="4"/>
  <c r="I80" i="4"/>
  <c r="J80" i="4"/>
  <c r="K80" i="4"/>
  <c r="L80" i="4"/>
  <c r="M80" i="4"/>
  <c r="N80" i="4"/>
  <c r="O80" i="4"/>
  <c r="P80" i="4"/>
  <c r="B81" i="4"/>
  <c r="C81" i="4"/>
  <c r="D81" i="4"/>
  <c r="E81" i="4"/>
  <c r="F81" i="4"/>
  <c r="G81" i="4"/>
  <c r="H81" i="4"/>
  <c r="I81" i="4"/>
  <c r="J81" i="4"/>
  <c r="K81" i="4"/>
  <c r="L81" i="4"/>
  <c r="M81" i="4"/>
  <c r="N81" i="4"/>
  <c r="O81" i="4"/>
  <c r="P81" i="4"/>
  <c r="Q81" i="4"/>
  <c r="B82" i="4"/>
  <c r="C82" i="4"/>
  <c r="D82" i="4"/>
  <c r="Q82" i="4" s="1"/>
  <c r="I83" i="4" s="1"/>
  <c r="E82" i="4"/>
  <c r="F82" i="4"/>
  <c r="G82" i="4"/>
  <c r="H82" i="4"/>
  <c r="I82" i="4"/>
  <c r="J82" i="4"/>
  <c r="K82" i="4"/>
  <c r="L82" i="4"/>
  <c r="M82" i="4"/>
  <c r="N82" i="4"/>
  <c r="O82" i="4"/>
  <c r="P82" i="4"/>
  <c r="K83" i="4"/>
  <c r="O83" i="4"/>
  <c r="Q83" i="4" s="1"/>
  <c r="Q89" i="4"/>
  <c r="S87" i="4" s="1"/>
  <c r="B91" i="4"/>
  <c r="C91" i="4"/>
  <c r="D91" i="4"/>
  <c r="E91" i="4"/>
  <c r="F91" i="4"/>
  <c r="G91" i="4"/>
  <c r="H91" i="4"/>
  <c r="I91" i="4"/>
  <c r="J91" i="4"/>
  <c r="K91" i="4"/>
  <c r="L91" i="4"/>
  <c r="M91" i="4"/>
  <c r="N91" i="4"/>
  <c r="O91" i="4"/>
  <c r="P91" i="4"/>
  <c r="B92" i="4"/>
  <c r="C92" i="4"/>
  <c r="D92" i="4"/>
  <c r="E92" i="4"/>
  <c r="F92" i="4"/>
  <c r="G92" i="4"/>
  <c r="H92" i="4"/>
  <c r="I92" i="4"/>
  <c r="J92" i="4"/>
  <c r="K92" i="4"/>
  <c r="L92" i="4"/>
  <c r="M92" i="4"/>
  <c r="N92" i="4"/>
  <c r="O92" i="4"/>
  <c r="P92" i="4"/>
  <c r="Q92" i="4"/>
  <c r="B93" i="4"/>
  <c r="C93" i="4"/>
  <c r="D93" i="4"/>
  <c r="Q93" i="4" s="1"/>
  <c r="I94" i="4" s="1"/>
  <c r="E93" i="4"/>
  <c r="F93" i="4"/>
  <c r="G93" i="4"/>
  <c r="H93" i="4"/>
  <c r="I93" i="4"/>
  <c r="J93" i="4"/>
  <c r="K93" i="4"/>
  <c r="L93" i="4"/>
  <c r="M93" i="4"/>
  <c r="N93" i="4"/>
  <c r="O93" i="4"/>
  <c r="P93" i="4"/>
  <c r="K94" i="4"/>
  <c r="O94" i="4"/>
  <c r="Q94" i="4" s="1"/>
  <c r="Q100" i="4"/>
  <c r="S98" i="4" s="1"/>
  <c r="B102" i="4"/>
  <c r="C102" i="4"/>
  <c r="D102" i="4"/>
  <c r="E102" i="4"/>
  <c r="F102" i="4"/>
  <c r="G102" i="4"/>
  <c r="H102" i="4"/>
  <c r="I102" i="4"/>
  <c r="J102" i="4"/>
  <c r="K102" i="4"/>
  <c r="L102" i="4"/>
  <c r="M102" i="4"/>
  <c r="N102" i="4"/>
  <c r="O102" i="4"/>
  <c r="P102" i="4"/>
  <c r="B103" i="4"/>
  <c r="C103" i="4"/>
  <c r="D103" i="4"/>
  <c r="E103" i="4"/>
  <c r="F103" i="4"/>
  <c r="G103" i="4"/>
  <c r="H103" i="4"/>
  <c r="I103" i="4"/>
  <c r="J103" i="4"/>
  <c r="K103" i="4"/>
  <c r="L103" i="4"/>
  <c r="M103" i="4"/>
  <c r="N103" i="4"/>
  <c r="O103" i="4"/>
  <c r="P103" i="4"/>
  <c r="Q103" i="4"/>
  <c r="B104" i="4"/>
  <c r="C104" i="4"/>
  <c r="D104" i="4"/>
  <c r="Q104" i="4" s="1"/>
  <c r="I105" i="4" s="1"/>
  <c r="E104" i="4"/>
  <c r="F104" i="4"/>
  <c r="G104" i="4"/>
  <c r="H104" i="4"/>
  <c r="I104" i="4"/>
  <c r="J104" i="4"/>
  <c r="K104" i="4"/>
  <c r="L104" i="4"/>
  <c r="M104" i="4"/>
  <c r="N104" i="4"/>
  <c r="O104" i="4"/>
  <c r="P104" i="4"/>
  <c r="K105" i="4"/>
  <c r="O105" i="4"/>
  <c r="Q105" i="4" s="1"/>
  <c r="Q111" i="4"/>
  <c r="S109" i="4" s="1"/>
  <c r="B113" i="4"/>
  <c r="C113" i="4"/>
  <c r="D113" i="4"/>
  <c r="E113" i="4"/>
  <c r="F113" i="4"/>
  <c r="G113" i="4"/>
  <c r="H113" i="4"/>
  <c r="I113" i="4"/>
  <c r="J113" i="4"/>
  <c r="K113" i="4"/>
  <c r="L113" i="4"/>
  <c r="M113" i="4"/>
  <c r="N113" i="4"/>
  <c r="O113" i="4"/>
  <c r="P113" i="4"/>
  <c r="B114" i="4"/>
  <c r="C114" i="4"/>
  <c r="D114" i="4"/>
  <c r="E114" i="4"/>
  <c r="F114" i="4"/>
  <c r="G114" i="4"/>
  <c r="H114" i="4"/>
  <c r="I114" i="4"/>
  <c r="J114" i="4"/>
  <c r="K114" i="4"/>
  <c r="L114" i="4"/>
  <c r="M114" i="4"/>
  <c r="N114" i="4"/>
  <c r="O114" i="4"/>
  <c r="P114" i="4"/>
  <c r="Q114" i="4"/>
  <c r="B115" i="4"/>
  <c r="C115" i="4"/>
  <c r="D115" i="4"/>
  <c r="E115" i="4"/>
  <c r="F115" i="4"/>
  <c r="G115" i="4"/>
  <c r="H115" i="4"/>
  <c r="Q115" i="4" s="1"/>
  <c r="I116" i="4" s="1"/>
  <c r="I115" i="4"/>
  <c r="J115" i="4"/>
  <c r="K115" i="4"/>
  <c r="L115" i="4"/>
  <c r="M115" i="4"/>
  <c r="N115" i="4"/>
  <c r="O115" i="4"/>
  <c r="P115" i="4"/>
  <c r="K116" i="4"/>
  <c r="O116" i="4"/>
  <c r="Q116" i="4" s="1"/>
  <c r="Q122" i="4"/>
  <c r="S120" i="4" s="1"/>
  <c r="B124" i="4"/>
  <c r="C124" i="4"/>
  <c r="D124" i="4"/>
  <c r="E124" i="4"/>
  <c r="F124" i="4"/>
  <c r="G124" i="4"/>
  <c r="H124" i="4"/>
  <c r="I124" i="4"/>
  <c r="J124" i="4"/>
  <c r="K124" i="4"/>
  <c r="L124" i="4"/>
  <c r="M124" i="4"/>
  <c r="N124" i="4"/>
  <c r="O124" i="4"/>
  <c r="P124" i="4"/>
  <c r="B125" i="4"/>
  <c r="C125" i="4"/>
  <c r="D125" i="4"/>
  <c r="E125" i="4"/>
  <c r="F125" i="4"/>
  <c r="G125" i="4"/>
  <c r="H125" i="4"/>
  <c r="I125" i="4"/>
  <c r="J125" i="4"/>
  <c r="K125" i="4"/>
  <c r="L125" i="4"/>
  <c r="M125" i="4"/>
  <c r="N125" i="4"/>
  <c r="O125" i="4"/>
  <c r="P125" i="4"/>
  <c r="Q125" i="4"/>
  <c r="B126" i="4"/>
  <c r="C126" i="4"/>
  <c r="D126" i="4"/>
  <c r="E126" i="4"/>
  <c r="F126" i="4"/>
  <c r="G126" i="4"/>
  <c r="H126" i="4"/>
  <c r="I126" i="4"/>
  <c r="J126" i="4"/>
  <c r="K126" i="4"/>
  <c r="L126" i="4"/>
  <c r="M126" i="4"/>
  <c r="N126" i="4"/>
  <c r="O126" i="4"/>
  <c r="P126" i="4"/>
  <c r="Q126" i="4"/>
  <c r="I127" i="4" s="1"/>
  <c r="K127" i="4"/>
  <c r="O127" i="4"/>
  <c r="Q127" i="4" s="1"/>
  <c r="Q133" i="4"/>
  <c r="S131" i="4" s="1"/>
  <c r="B135" i="4"/>
  <c r="C135" i="4"/>
  <c r="D135" i="4"/>
  <c r="E135" i="4"/>
  <c r="F135" i="4"/>
  <c r="G135" i="4"/>
  <c r="H135" i="4"/>
  <c r="I135" i="4"/>
  <c r="J135" i="4"/>
  <c r="K135" i="4"/>
  <c r="L135" i="4"/>
  <c r="M135" i="4"/>
  <c r="N135" i="4"/>
  <c r="O135" i="4"/>
  <c r="P135" i="4"/>
  <c r="B136" i="4"/>
  <c r="C136" i="4"/>
  <c r="D136" i="4"/>
  <c r="E136" i="4"/>
  <c r="F136" i="4"/>
  <c r="G136" i="4"/>
  <c r="H136" i="4"/>
  <c r="I136" i="4"/>
  <c r="J136" i="4"/>
  <c r="K136" i="4"/>
  <c r="L136" i="4"/>
  <c r="M136" i="4"/>
  <c r="N136" i="4"/>
  <c r="O136" i="4"/>
  <c r="P136" i="4"/>
  <c r="Q136" i="4"/>
  <c r="B137" i="4"/>
  <c r="C137" i="4"/>
  <c r="D137" i="4"/>
  <c r="E137" i="4"/>
  <c r="F137" i="4"/>
  <c r="G137" i="4"/>
  <c r="H137" i="4"/>
  <c r="I137" i="4"/>
  <c r="J137" i="4"/>
  <c r="K137" i="4"/>
  <c r="L137" i="4"/>
  <c r="Q137" i="4" s="1"/>
  <c r="I138" i="4" s="1"/>
  <c r="M137" i="4"/>
  <c r="N137" i="4"/>
  <c r="O137" i="4"/>
  <c r="P137" i="4"/>
  <c r="K138" i="4"/>
  <c r="O138" i="4"/>
  <c r="Q138" i="4" s="1"/>
  <c r="Q144" i="4"/>
  <c r="S142" i="4" s="1"/>
  <c r="B146" i="4"/>
  <c r="C146" i="4"/>
  <c r="D146" i="4"/>
  <c r="E146" i="4"/>
  <c r="F146" i="4"/>
  <c r="G146" i="4"/>
  <c r="H146" i="4"/>
  <c r="I146" i="4"/>
  <c r="J146" i="4"/>
  <c r="K146" i="4"/>
  <c r="L146" i="4"/>
  <c r="M146" i="4"/>
  <c r="N146" i="4"/>
  <c r="O146" i="4"/>
  <c r="P146" i="4"/>
  <c r="B147" i="4"/>
  <c r="C147" i="4"/>
  <c r="D147" i="4"/>
  <c r="E147" i="4"/>
  <c r="F147" i="4"/>
  <c r="G147" i="4"/>
  <c r="H147" i="4"/>
  <c r="I147" i="4"/>
  <c r="J147" i="4"/>
  <c r="K147" i="4"/>
  <c r="L147" i="4"/>
  <c r="M147" i="4"/>
  <c r="N147" i="4"/>
  <c r="O147" i="4"/>
  <c r="P147" i="4"/>
  <c r="Q147" i="4"/>
  <c r="B148" i="4"/>
  <c r="C148" i="4"/>
  <c r="D148" i="4"/>
  <c r="E148" i="4"/>
  <c r="F148" i="4"/>
  <c r="G148" i="4"/>
  <c r="H148" i="4"/>
  <c r="I148" i="4"/>
  <c r="J148" i="4"/>
  <c r="K148" i="4"/>
  <c r="L148" i="4"/>
  <c r="Q148" i="4" s="1"/>
  <c r="I149" i="4" s="1"/>
  <c r="M148" i="4"/>
  <c r="N148" i="4"/>
  <c r="O148" i="4"/>
  <c r="P148" i="4"/>
  <c r="K149" i="4"/>
  <c r="O149" i="4"/>
  <c r="Q149" i="4" s="1"/>
  <c r="Q155" i="4"/>
  <c r="S153" i="4" s="1"/>
  <c r="B157" i="4"/>
  <c r="C157" i="4"/>
  <c r="D157" i="4"/>
  <c r="E157" i="4"/>
  <c r="F157" i="4"/>
  <c r="G157" i="4"/>
  <c r="H157" i="4"/>
  <c r="I157" i="4"/>
  <c r="J157" i="4"/>
  <c r="K157" i="4"/>
  <c r="L157" i="4"/>
  <c r="M157" i="4"/>
  <c r="N157" i="4"/>
  <c r="O157" i="4"/>
  <c r="P157" i="4"/>
  <c r="B158" i="4"/>
  <c r="C158" i="4"/>
  <c r="D158" i="4"/>
  <c r="E158" i="4"/>
  <c r="F158" i="4"/>
  <c r="G158" i="4"/>
  <c r="H158" i="4"/>
  <c r="I158" i="4"/>
  <c r="J158" i="4"/>
  <c r="K158" i="4"/>
  <c r="L158" i="4"/>
  <c r="M158" i="4"/>
  <c r="N158" i="4"/>
  <c r="O158" i="4"/>
  <c r="P158" i="4"/>
  <c r="Q158" i="4"/>
  <c r="B159" i="4"/>
  <c r="C159" i="4"/>
  <c r="D159" i="4"/>
  <c r="E159" i="4"/>
  <c r="F159" i="4"/>
  <c r="G159" i="4"/>
  <c r="H159" i="4"/>
  <c r="I159" i="4"/>
  <c r="J159" i="4"/>
  <c r="K159" i="4"/>
  <c r="L159" i="4"/>
  <c r="Q159" i="4" s="1"/>
  <c r="I160" i="4" s="1"/>
  <c r="M159" i="4"/>
  <c r="N159" i="4"/>
  <c r="O159" i="4"/>
  <c r="P159" i="4"/>
  <c r="K160" i="4"/>
  <c r="O160" i="4"/>
  <c r="Q160" i="4" s="1"/>
  <c r="Q166" i="4"/>
  <c r="S164" i="4" s="1"/>
  <c r="B168" i="4"/>
  <c r="C168" i="4"/>
  <c r="D168" i="4"/>
  <c r="E168" i="4"/>
  <c r="F168" i="4"/>
  <c r="G168" i="4"/>
  <c r="H168" i="4"/>
  <c r="I168" i="4"/>
  <c r="J168" i="4"/>
  <c r="K168" i="4"/>
  <c r="L168" i="4"/>
  <c r="M168" i="4"/>
  <c r="N168" i="4"/>
  <c r="O168" i="4"/>
  <c r="P168" i="4"/>
  <c r="B169" i="4"/>
  <c r="C169" i="4"/>
  <c r="D169" i="4"/>
  <c r="E169" i="4"/>
  <c r="F169" i="4"/>
  <c r="G169" i="4"/>
  <c r="H169" i="4"/>
  <c r="I169" i="4"/>
  <c r="J169" i="4"/>
  <c r="K169" i="4"/>
  <c r="L169" i="4"/>
  <c r="M169" i="4"/>
  <c r="N169" i="4"/>
  <c r="O169" i="4"/>
  <c r="P169" i="4"/>
  <c r="Q169" i="4"/>
  <c r="B170" i="4"/>
  <c r="C170" i="4"/>
  <c r="D170" i="4"/>
  <c r="E170" i="4"/>
  <c r="F170" i="4"/>
  <c r="G170" i="4"/>
  <c r="H170" i="4"/>
  <c r="I170" i="4"/>
  <c r="J170" i="4"/>
  <c r="K170" i="4"/>
  <c r="L170" i="4"/>
  <c r="M170" i="4"/>
  <c r="N170" i="4"/>
  <c r="O170" i="4"/>
  <c r="P170" i="4"/>
  <c r="Q170" i="4" s="1"/>
  <c r="I171" i="4" s="1"/>
  <c r="K171" i="4"/>
  <c r="O171" i="4"/>
  <c r="Q171" i="4"/>
  <c r="Q177" i="4"/>
  <c r="S175" i="4" s="1"/>
  <c r="B179" i="4"/>
  <c r="C179" i="4"/>
  <c r="D179" i="4"/>
  <c r="E179" i="4"/>
  <c r="F179" i="4"/>
  <c r="G179" i="4"/>
  <c r="H179" i="4"/>
  <c r="I179" i="4"/>
  <c r="J179" i="4"/>
  <c r="K179" i="4"/>
  <c r="L179" i="4"/>
  <c r="M179" i="4"/>
  <c r="N179" i="4"/>
  <c r="O179" i="4"/>
  <c r="P179" i="4"/>
  <c r="B180" i="4"/>
  <c r="Q180" i="4" s="1"/>
  <c r="C180" i="4"/>
  <c r="D180" i="4"/>
  <c r="E180" i="4"/>
  <c r="F180" i="4"/>
  <c r="G180" i="4"/>
  <c r="H180" i="4"/>
  <c r="I180" i="4"/>
  <c r="J180" i="4"/>
  <c r="K180" i="4"/>
  <c r="L180" i="4"/>
  <c r="M180" i="4"/>
  <c r="N180" i="4"/>
  <c r="O180" i="4"/>
  <c r="P180" i="4"/>
  <c r="B181" i="4"/>
  <c r="C181" i="4"/>
  <c r="D181" i="4"/>
  <c r="E181" i="4"/>
  <c r="F181" i="4"/>
  <c r="G181" i="4"/>
  <c r="H181" i="4"/>
  <c r="I181" i="4"/>
  <c r="J181" i="4"/>
  <c r="K181" i="4"/>
  <c r="L181" i="4"/>
  <c r="M181" i="4"/>
  <c r="N181" i="4"/>
  <c r="O181" i="4"/>
  <c r="P181" i="4"/>
  <c r="Q181" i="4"/>
  <c r="I182" i="4" s="1"/>
  <c r="K182" i="4"/>
  <c r="O182" i="4" s="1"/>
  <c r="Q182" i="4" s="1"/>
  <c r="Q188" i="4"/>
  <c r="S186" i="4" s="1"/>
  <c r="B190" i="4"/>
  <c r="C190" i="4"/>
  <c r="D190" i="4"/>
  <c r="E190" i="4"/>
  <c r="F190" i="4"/>
  <c r="G190" i="4"/>
  <c r="H190" i="4"/>
  <c r="I190" i="4"/>
  <c r="J190" i="4"/>
  <c r="K190" i="4"/>
  <c r="L190" i="4"/>
  <c r="M190" i="4"/>
  <c r="N190" i="4"/>
  <c r="O190" i="4"/>
  <c r="P190" i="4"/>
  <c r="B191" i="4"/>
  <c r="C191" i="4"/>
  <c r="D191" i="4"/>
  <c r="E191" i="4"/>
  <c r="F191" i="4"/>
  <c r="G191" i="4"/>
  <c r="H191" i="4"/>
  <c r="I191" i="4"/>
  <c r="J191" i="4"/>
  <c r="K191" i="4"/>
  <c r="L191" i="4"/>
  <c r="M191" i="4"/>
  <c r="N191" i="4"/>
  <c r="O191" i="4"/>
  <c r="P191" i="4"/>
  <c r="Q191" i="4"/>
  <c r="B192" i="4"/>
  <c r="C192" i="4"/>
  <c r="D192" i="4"/>
  <c r="E192" i="4"/>
  <c r="F192" i="4"/>
  <c r="G192" i="4"/>
  <c r="H192" i="4"/>
  <c r="I192" i="4"/>
  <c r="J192" i="4"/>
  <c r="K192" i="4"/>
  <c r="L192" i="4"/>
  <c r="M192" i="4"/>
  <c r="N192" i="4"/>
  <c r="O192" i="4"/>
  <c r="P192" i="4"/>
  <c r="Q192" i="4"/>
  <c r="I193" i="4" s="1"/>
  <c r="K193" i="4"/>
  <c r="O193" i="4"/>
  <c r="Q193" i="4"/>
  <c r="Q199" i="4"/>
  <c r="S197" i="4" s="1"/>
  <c r="B201" i="4"/>
  <c r="C201" i="4"/>
  <c r="D201" i="4"/>
  <c r="E201" i="4"/>
  <c r="F201" i="4"/>
  <c r="G201" i="4"/>
  <c r="H201" i="4"/>
  <c r="I201" i="4"/>
  <c r="J201" i="4"/>
  <c r="K201" i="4"/>
  <c r="L201" i="4"/>
  <c r="M201" i="4"/>
  <c r="N201" i="4"/>
  <c r="O201" i="4"/>
  <c r="P201" i="4"/>
  <c r="B202" i="4"/>
  <c r="C202" i="4"/>
  <c r="D202" i="4"/>
  <c r="E202" i="4"/>
  <c r="F202" i="4"/>
  <c r="G202" i="4"/>
  <c r="H202" i="4"/>
  <c r="I202" i="4"/>
  <c r="J202" i="4"/>
  <c r="K202" i="4"/>
  <c r="L202" i="4"/>
  <c r="M202" i="4"/>
  <c r="N202" i="4"/>
  <c r="Q202" i="4" s="1"/>
  <c r="O202" i="4"/>
  <c r="P202" i="4"/>
  <c r="B203" i="4"/>
  <c r="C203" i="4"/>
  <c r="D203" i="4"/>
  <c r="E203" i="4"/>
  <c r="F203" i="4"/>
  <c r="G203" i="4"/>
  <c r="H203" i="4"/>
  <c r="I203" i="4"/>
  <c r="J203" i="4"/>
  <c r="K203" i="4"/>
  <c r="L203" i="4"/>
  <c r="M203" i="4"/>
  <c r="N203" i="4"/>
  <c r="O203" i="4"/>
  <c r="P203" i="4"/>
  <c r="Q203" i="4"/>
  <c r="I204" i="4" s="1"/>
  <c r="K204" i="4"/>
  <c r="O204" i="4"/>
  <c r="Q204" i="4"/>
  <c r="Q210" i="4"/>
  <c r="S208" i="4" s="1"/>
  <c r="B212" i="4"/>
  <c r="C212" i="4"/>
  <c r="D212" i="4"/>
  <c r="E212" i="4"/>
  <c r="F212" i="4"/>
  <c r="G212" i="4"/>
  <c r="H212" i="4"/>
  <c r="I212" i="4"/>
  <c r="J212" i="4"/>
  <c r="K212" i="4"/>
  <c r="L212" i="4"/>
  <c r="M212" i="4"/>
  <c r="N212" i="4"/>
  <c r="O212" i="4"/>
  <c r="P212" i="4"/>
  <c r="B213" i="4"/>
  <c r="C213" i="4"/>
  <c r="D213" i="4"/>
  <c r="E213" i="4"/>
  <c r="F213" i="4"/>
  <c r="G213" i="4"/>
  <c r="H213" i="4"/>
  <c r="I213" i="4"/>
  <c r="J213" i="4"/>
  <c r="Q213" i="4" s="1"/>
  <c r="K213" i="4"/>
  <c r="L213" i="4"/>
  <c r="M213" i="4"/>
  <c r="N213" i="4"/>
  <c r="O213" i="4"/>
  <c r="P213" i="4"/>
  <c r="B214" i="4"/>
  <c r="C214" i="4"/>
  <c r="D214" i="4"/>
  <c r="E214" i="4"/>
  <c r="F214" i="4"/>
  <c r="G214" i="4"/>
  <c r="H214" i="4"/>
  <c r="I214" i="4"/>
  <c r="J214" i="4"/>
  <c r="K214" i="4"/>
  <c r="L214" i="4"/>
  <c r="M214" i="4"/>
  <c r="N214" i="4"/>
  <c r="O214" i="4"/>
  <c r="P214" i="4"/>
  <c r="Q214" i="4"/>
  <c r="I215" i="4" s="1"/>
  <c r="K215" i="4"/>
  <c r="O215" i="4"/>
  <c r="Q215" i="4"/>
  <c r="Q221" i="4"/>
  <c r="S219" i="4" s="1"/>
  <c r="B223" i="4"/>
  <c r="C223" i="4"/>
  <c r="D223" i="4"/>
  <c r="E223" i="4"/>
  <c r="F223" i="4"/>
  <c r="G223" i="4"/>
  <c r="H223" i="4"/>
  <c r="I223" i="4"/>
  <c r="J223" i="4"/>
  <c r="K223" i="4"/>
  <c r="L223" i="4"/>
  <c r="M223" i="4"/>
  <c r="N223" i="4"/>
  <c r="O223" i="4"/>
  <c r="P223" i="4"/>
  <c r="B224" i="4"/>
  <c r="Q224" i="4" s="1"/>
  <c r="C224" i="4"/>
  <c r="D224" i="4"/>
  <c r="E224" i="4"/>
  <c r="F224" i="4"/>
  <c r="G224" i="4"/>
  <c r="H224" i="4"/>
  <c r="I224" i="4"/>
  <c r="J224" i="4"/>
  <c r="K224" i="4"/>
  <c r="L224" i="4"/>
  <c r="M224" i="4"/>
  <c r="N224" i="4"/>
  <c r="O224" i="4"/>
  <c r="P224" i="4"/>
  <c r="B225" i="4"/>
  <c r="C225" i="4"/>
  <c r="D225" i="4"/>
  <c r="E225" i="4"/>
  <c r="F225" i="4"/>
  <c r="G225" i="4"/>
  <c r="H225" i="4"/>
  <c r="I225" i="4"/>
  <c r="J225" i="4"/>
  <c r="K225" i="4"/>
  <c r="L225" i="4"/>
  <c r="M225" i="4"/>
  <c r="N225" i="4"/>
  <c r="O225" i="4"/>
  <c r="P225" i="4"/>
  <c r="Q225" i="4"/>
  <c r="I226" i="4" s="1"/>
  <c r="K226" i="4"/>
  <c r="O226" i="4"/>
  <c r="Q226" i="4"/>
  <c r="Q232" i="4"/>
  <c r="S230" i="4" s="1"/>
  <c r="B234" i="4"/>
  <c r="C234" i="4"/>
  <c r="D234" i="4"/>
  <c r="E234" i="4"/>
  <c r="F234" i="4"/>
  <c r="G234" i="4"/>
  <c r="H234" i="4"/>
  <c r="I234" i="4"/>
  <c r="J234" i="4"/>
  <c r="K234" i="4"/>
  <c r="L234" i="4"/>
  <c r="M234" i="4"/>
  <c r="N234" i="4"/>
  <c r="O234" i="4"/>
  <c r="P234" i="4"/>
  <c r="B235" i="4"/>
  <c r="Q235" i="4" s="1"/>
  <c r="C235" i="4"/>
  <c r="D235" i="4"/>
  <c r="E235" i="4"/>
  <c r="F235" i="4"/>
  <c r="G235" i="4"/>
  <c r="H235" i="4"/>
  <c r="I235" i="4"/>
  <c r="J235" i="4"/>
  <c r="K235" i="4"/>
  <c r="L235" i="4"/>
  <c r="M235" i="4"/>
  <c r="N235" i="4"/>
  <c r="O235" i="4"/>
  <c r="P235" i="4"/>
  <c r="B236" i="4"/>
  <c r="C236" i="4"/>
  <c r="D236" i="4"/>
  <c r="E236" i="4"/>
  <c r="F236" i="4"/>
  <c r="G236" i="4"/>
  <c r="H236" i="4"/>
  <c r="I236" i="4"/>
  <c r="J236" i="4"/>
  <c r="K236" i="4"/>
  <c r="L236" i="4"/>
  <c r="M236" i="4"/>
  <c r="N236" i="4"/>
  <c r="O236" i="4"/>
  <c r="P236" i="4"/>
  <c r="Q236" i="4"/>
  <c r="I237" i="4" s="1"/>
  <c r="K237" i="4"/>
  <c r="O237" i="4"/>
  <c r="Q237" i="4"/>
  <c r="Q243" i="4"/>
  <c r="S241" i="4" s="1"/>
  <c r="B245" i="4"/>
  <c r="C245" i="4"/>
  <c r="D245" i="4"/>
  <c r="E245" i="4"/>
  <c r="F245" i="4"/>
  <c r="G245" i="4"/>
  <c r="H245" i="4"/>
  <c r="I245" i="4"/>
  <c r="J245" i="4"/>
  <c r="K245" i="4"/>
  <c r="L245" i="4"/>
  <c r="M245" i="4"/>
  <c r="N245" i="4"/>
  <c r="O245" i="4"/>
  <c r="P245" i="4"/>
  <c r="B246" i="4"/>
  <c r="C246" i="4"/>
  <c r="D246" i="4"/>
  <c r="E246" i="4"/>
  <c r="F246" i="4"/>
  <c r="Q246" i="4" s="1"/>
  <c r="G246" i="4"/>
  <c r="H246" i="4"/>
  <c r="I246" i="4"/>
  <c r="J246" i="4"/>
  <c r="K246" i="4"/>
  <c r="L246" i="4"/>
  <c r="M246" i="4"/>
  <c r="N246" i="4"/>
  <c r="O246" i="4"/>
  <c r="P246" i="4"/>
  <c r="B247" i="4"/>
  <c r="C247" i="4"/>
  <c r="D247" i="4"/>
  <c r="E247" i="4"/>
  <c r="F247" i="4"/>
  <c r="G247" i="4"/>
  <c r="H247" i="4"/>
  <c r="I247" i="4"/>
  <c r="J247" i="4"/>
  <c r="K247" i="4"/>
  <c r="L247" i="4"/>
  <c r="M247" i="4"/>
  <c r="N247" i="4"/>
  <c r="O247" i="4"/>
  <c r="P247" i="4"/>
  <c r="Q247" i="4"/>
  <c r="I248" i="4" s="1"/>
  <c r="K248" i="4"/>
  <c r="O248" i="4"/>
  <c r="Q248" i="4"/>
  <c r="Q254" i="4"/>
  <c r="S252" i="4" s="1"/>
  <c r="B256" i="4"/>
  <c r="C256" i="4"/>
  <c r="D256" i="4"/>
  <c r="E256" i="4"/>
  <c r="F256" i="4"/>
  <c r="G256" i="4"/>
  <c r="H256" i="4"/>
  <c r="I256" i="4"/>
  <c r="J256" i="4"/>
  <c r="K256" i="4"/>
  <c r="L256" i="4"/>
  <c r="M256" i="4"/>
  <c r="N256" i="4"/>
  <c r="O256" i="4"/>
  <c r="P256" i="4"/>
  <c r="B257" i="4"/>
  <c r="Q257" i="4" s="1"/>
  <c r="C257" i="4"/>
  <c r="D257" i="4"/>
  <c r="E257" i="4"/>
  <c r="F257" i="4"/>
  <c r="G257" i="4"/>
  <c r="H257" i="4"/>
  <c r="I257" i="4"/>
  <c r="J257" i="4"/>
  <c r="K257" i="4"/>
  <c r="L257" i="4"/>
  <c r="M257" i="4"/>
  <c r="N257" i="4"/>
  <c r="O257" i="4"/>
  <c r="P257" i="4"/>
  <c r="B258" i="4"/>
  <c r="C258" i="4"/>
  <c r="D258" i="4"/>
  <c r="E258" i="4"/>
  <c r="F258" i="4"/>
  <c r="G258" i="4"/>
  <c r="H258" i="4"/>
  <c r="I258" i="4"/>
  <c r="J258" i="4"/>
  <c r="K258" i="4"/>
  <c r="L258" i="4"/>
  <c r="M258" i="4"/>
  <c r="N258" i="4"/>
  <c r="O258" i="4"/>
  <c r="P258" i="4"/>
  <c r="Q258" i="4"/>
  <c r="I259" i="4" s="1"/>
  <c r="K259" i="4"/>
  <c r="O259" i="4"/>
  <c r="Q259" i="4"/>
  <c r="Q265" i="4"/>
  <c r="S263" i="4" s="1"/>
  <c r="B267" i="4"/>
  <c r="C267" i="4"/>
  <c r="D267" i="4"/>
  <c r="E267" i="4"/>
  <c r="F267" i="4"/>
  <c r="G267" i="4"/>
  <c r="H267" i="4"/>
  <c r="I267" i="4"/>
  <c r="J267" i="4"/>
  <c r="K267" i="4"/>
  <c r="L267" i="4"/>
  <c r="M267" i="4"/>
  <c r="N267" i="4"/>
  <c r="O267" i="4"/>
  <c r="P267" i="4"/>
  <c r="B268" i="4"/>
  <c r="Q268" i="4" s="1"/>
  <c r="C268" i="4"/>
  <c r="D268" i="4"/>
  <c r="E268" i="4"/>
  <c r="F268" i="4"/>
  <c r="G268" i="4"/>
  <c r="H268" i="4"/>
  <c r="I268" i="4"/>
  <c r="J268" i="4"/>
  <c r="K268" i="4"/>
  <c r="L268" i="4"/>
  <c r="M268" i="4"/>
  <c r="N268" i="4"/>
  <c r="O268" i="4"/>
  <c r="P268" i="4"/>
  <c r="B269" i="4"/>
  <c r="C269" i="4"/>
  <c r="D269" i="4"/>
  <c r="E269" i="4"/>
  <c r="F269" i="4"/>
  <c r="G269" i="4"/>
  <c r="H269" i="4"/>
  <c r="I269" i="4"/>
  <c r="J269" i="4"/>
  <c r="K269" i="4"/>
  <c r="L269" i="4"/>
  <c r="M269" i="4"/>
  <c r="N269" i="4"/>
  <c r="O269" i="4"/>
  <c r="P269" i="4"/>
  <c r="Q269" i="4"/>
  <c r="I270" i="4" s="1"/>
  <c r="K270" i="4"/>
  <c r="O270" i="4"/>
  <c r="Q270" i="4"/>
  <c r="Q276" i="4"/>
  <c r="S274" i="4" s="1"/>
  <c r="B278" i="4"/>
  <c r="C278" i="4"/>
  <c r="D278" i="4"/>
  <c r="E278" i="4"/>
  <c r="F278" i="4"/>
  <c r="G278" i="4"/>
  <c r="H278" i="4"/>
  <c r="I278" i="4"/>
  <c r="J278" i="4"/>
  <c r="K278" i="4"/>
  <c r="L278" i="4"/>
  <c r="M278" i="4"/>
  <c r="N278" i="4"/>
  <c r="O278" i="4"/>
  <c r="P278" i="4"/>
  <c r="B279" i="4"/>
  <c r="Q279" i="4" s="1"/>
  <c r="C279" i="4"/>
  <c r="D279" i="4"/>
  <c r="E279" i="4"/>
  <c r="F279" i="4"/>
  <c r="G279" i="4"/>
  <c r="H279" i="4"/>
  <c r="I279" i="4"/>
  <c r="J279" i="4"/>
  <c r="K279" i="4"/>
  <c r="L279" i="4"/>
  <c r="M279" i="4"/>
  <c r="N279" i="4"/>
  <c r="O279" i="4"/>
  <c r="P279" i="4"/>
  <c r="B280" i="4"/>
  <c r="C280" i="4"/>
  <c r="D280" i="4"/>
  <c r="E280" i="4"/>
  <c r="F280" i="4"/>
  <c r="G280" i="4"/>
  <c r="H280" i="4"/>
  <c r="I280" i="4"/>
  <c r="J280" i="4"/>
  <c r="K280" i="4"/>
  <c r="L280" i="4"/>
  <c r="M280" i="4"/>
  <c r="N280" i="4"/>
  <c r="O280" i="4"/>
  <c r="P280" i="4"/>
  <c r="Q280" i="4"/>
  <c r="I281" i="4" s="1"/>
  <c r="K281" i="4"/>
  <c r="O281" i="4"/>
  <c r="Q281" i="4"/>
  <c r="Q287" i="4"/>
  <c r="S285" i="4" s="1"/>
  <c r="B289" i="4"/>
  <c r="C289" i="4"/>
  <c r="D289" i="4"/>
  <c r="E289" i="4"/>
  <c r="F289" i="4"/>
  <c r="G289" i="4"/>
  <c r="H289" i="4"/>
  <c r="I289" i="4"/>
  <c r="J289" i="4"/>
  <c r="K289" i="4"/>
  <c r="L289" i="4"/>
  <c r="M289" i="4"/>
  <c r="N289" i="4"/>
  <c r="O289" i="4"/>
  <c r="P289" i="4"/>
  <c r="B290" i="4"/>
  <c r="Q290" i="4" s="1"/>
  <c r="C290" i="4"/>
  <c r="D290" i="4"/>
  <c r="E290" i="4"/>
  <c r="F290" i="4"/>
  <c r="G290" i="4"/>
  <c r="H290" i="4"/>
  <c r="I290" i="4"/>
  <c r="J290" i="4"/>
  <c r="K290" i="4"/>
  <c r="L290" i="4"/>
  <c r="M290" i="4"/>
  <c r="N290" i="4"/>
  <c r="O290" i="4"/>
  <c r="P290" i="4"/>
  <c r="B291" i="4"/>
  <c r="C291" i="4"/>
  <c r="D291" i="4"/>
  <c r="E291" i="4"/>
  <c r="F291" i="4"/>
  <c r="G291" i="4"/>
  <c r="H291" i="4"/>
  <c r="I291" i="4"/>
  <c r="J291" i="4"/>
  <c r="K291" i="4"/>
  <c r="L291" i="4"/>
  <c r="M291" i="4"/>
  <c r="N291" i="4"/>
  <c r="O291" i="4"/>
  <c r="P291" i="4"/>
  <c r="Q291" i="4"/>
  <c r="I292" i="4" s="1"/>
  <c r="K292" i="4"/>
  <c r="O292" i="4"/>
  <c r="Q292" i="4"/>
  <c r="Q298" i="4"/>
  <c r="S296" i="4" s="1"/>
  <c r="B300" i="4"/>
  <c r="C300" i="4"/>
  <c r="D300" i="4"/>
  <c r="E300" i="4"/>
  <c r="F300" i="4"/>
  <c r="G300" i="4"/>
  <c r="H300" i="4"/>
  <c r="I300" i="4"/>
  <c r="J300" i="4"/>
  <c r="K300" i="4"/>
  <c r="L300" i="4"/>
  <c r="M300" i="4"/>
  <c r="N300" i="4"/>
  <c r="O300" i="4"/>
  <c r="P300" i="4"/>
  <c r="B301" i="4"/>
  <c r="Q301" i="4" s="1"/>
  <c r="C301" i="4"/>
  <c r="D301" i="4"/>
  <c r="E301" i="4"/>
  <c r="F301" i="4"/>
  <c r="G301" i="4"/>
  <c r="H301" i="4"/>
  <c r="I301" i="4"/>
  <c r="J301" i="4"/>
  <c r="K301" i="4"/>
  <c r="L301" i="4"/>
  <c r="M301" i="4"/>
  <c r="N301" i="4"/>
  <c r="O301" i="4"/>
  <c r="P301" i="4"/>
  <c r="B302" i="4"/>
  <c r="C302" i="4"/>
  <c r="D302" i="4"/>
  <c r="E302" i="4"/>
  <c r="F302" i="4"/>
  <c r="G302" i="4"/>
  <c r="H302" i="4"/>
  <c r="I302" i="4"/>
  <c r="J302" i="4"/>
  <c r="K302" i="4"/>
  <c r="L302" i="4"/>
  <c r="M302" i="4"/>
  <c r="N302" i="4"/>
  <c r="O302" i="4"/>
  <c r="P302" i="4"/>
  <c r="Q302" i="4"/>
  <c r="I303" i="4" s="1"/>
  <c r="K303" i="4"/>
  <c r="O303" i="4"/>
  <c r="Q303" i="4"/>
  <c r="Q309" i="4"/>
  <c r="S307" i="4" s="1"/>
  <c r="B311" i="4"/>
  <c r="C311" i="4"/>
  <c r="D311" i="4"/>
  <c r="E311" i="4"/>
  <c r="F311" i="4"/>
  <c r="G311" i="4"/>
  <c r="H311" i="4"/>
  <c r="I311" i="4"/>
  <c r="J311" i="4"/>
  <c r="K311" i="4"/>
  <c r="L311" i="4"/>
  <c r="M311" i="4"/>
  <c r="N311" i="4"/>
  <c r="O311" i="4"/>
  <c r="P311" i="4"/>
  <c r="B312" i="4"/>
  <c r="Q312" i="4" s="1"/>
  <c r="C312" i="4"/>
  <c r="D312" i="4"/>
  <c r="E312" i="4"/>
  <c r="F312" i="4"/>
  <c r="G312" i="4"/>
  <c r="H312" i="4"/>
  <c r="I312" i="4"/>
  <c r="J312" i="4"/>
  <c r="K312" i="4"/>
  <c r="L312" i="4"/>
  <c r="M312" i="4"/>
  <c r="N312" i="4"/>
  <c r="O312" i="4"/>
  <c r="P312" i="4"/>
  <c r="B313" i="4"/>
  <c r="C313" i="4"/>
  <c r="D313" i="4"/>
  <c r="E313" i="4"/>
  <c r="F313" i="4"/>
  <c r="G313" i="4"/>
  <c r="H313" i="4"/>
  <c r="I313" i="4"/>
  <c r="J313" i="4"/>
  <c r="K313" i="4"/>
  <c r="L313" i="4"/>
  <c r="M313" i="4"/>
  <c r="N313" i="4"/>
  <c r="O313" i="4"/>
  <c r="P313" i="4"/>
  <c r="Q313" i="4"/>
  <c r="I314" i="4" s="1"/>
  <c r="K314" i="4"/>
  <c r="O314" i="4"/>
  <c r="Q314" i="4"/>
  <c r="Q320" i="4"/>
  <c r="S318" i="4" s="1"/>
  <c r="B322" i="4"/>
  <c r="C322" i="4"/>
  <c r="D322" i="4"/>
  <c r="E322" i="4"/>
  <c r="F322" i="4"/>
  <c r="G322" i="4"/>
  <c r="H322" i="4"/>
  <c r="I322" i="4"/>
  <c r="J322" i="4"/>
  <c r="K322" i="4"/>
  <c r="L322" i="4"/>
  <c r="M322" i="4"/>
  <c r="N322" i="4"/>
  <c r="O322" i="4"/>
  <c r="P322" i="4"/>
  <c r="B323" i="4"/>
  <c r="Q323" i="4" s="1"/>
  <c r="C323" i="4"/>
  <c r="D323" i="4"/>
  <c r="E323" i="4"/>
  <c r="F323" i="4"/>
  <c r="G323" i="4"/>
  <c r="H323" i="4"/>
  <c r="I323" i="4"/>
  <c r="J323" i="4"/>
  <c r="K323" i="4"/>
  <c r="L323" i="4"/>
  <c r="M323" i="4"/>
  <c r="N323" i="4"/>
  <c r="O323" i="4"/>
  <c r="P323" i="4"/>
  <c r="B324" i="4"/>
  <c r="C324" i="4"/>
  <c r="D324" i="4"/>
  <c r="E324" i="4"/>
  <c r="F324" i="4"/>
  <c r="G324" i="4"/>
  <c r="H324" i="4"/>
  <c r="I324" i="4"/>
  <c r="J324" i="4"/>
  <c r="K324" i="4"/>
  <c r="L324" i="4"/>
  <c r="M324" i="4"/>
  <c r="N324" i="4"/>
  <c r="O324" i="4"/>
  <c r="P324" i="4"/>
  <c r="Q324" i="4"/>
  <c r="I325" i="4" s="1"/>
  <c r="K325" i="4"/>
  <c r="O325" i="4" s="1"/>
  <c r="Q325" i="4" s="1"/>
  <c r="Q331" i="4"/>
  <c r="S329" i="4" s="1"/>
  <c r="B333" i="4"/>
  <c r="C333" i="4"/>
  <c r="D333" i="4"/>
  <c r="E333" i="4"/>
  <c r="F333" i="4"/>
  <c r="G333" i="4"/>
  <c r="H333" i="4"/>
  <c r="I333" i="4"/>
  <c r="J333" i="4"/>
  <c r="K333" i="4"/>
  <c r="L333" i="4"/>
  <c r="M333" i="4"/>
  <c r="N333" i="4"/>
  <c r="O333" i="4"/>
  <c r="P333" i="4"/>
  <c r="B334" i="4"/>
  <c r="Q334" i="4" s="1"/>
  <c r="C334" i="4"/>
  <c r="D334" i="4"/>
  <c r="E334" i="4"/>
  <c r="F334" i="4"/>
  <c r="G334" i="4"/>
  <c r="H334" i="4"/>
  <c r="I334" i="4"/>
  <c r="J334" i="4"/>
  <c r="K334" i="4"/>
  <c r="L334" i="4"/>
  <c r="M334" i="4"/>
  <c r="N334" i="4"/>
  <c r="O334" i="4"/>
  <c r="P334" i="4"/>
  <c r="B335" i="4"/>
  <c r="C335" i="4"/>
  <c r="D335" i="4"/>
  <c r="E335" i="4"/>
  <c r="F335" i="4"/>
  <c r="G335" i="4"/>
  <c r="H335" i="4"/>
  <c r="I335" i="4"/>
  <c r="J335" i="4"/>
  <c r="K335" i="4"/>
  <c r="L335" i="4"/>
  <c r="M335" i="4"/>
  <c r="N335" i="4"/>
  <c r="O335" i="4"/>
  <c r="P335" i="4"/>
  <c r="Q335" i="4"/>
  <c r="I336" i="4" s="1"/>
  <c r="K336" i="4"/>
  <c r="O336" i="4" s="1"/>
  <c r="Q336" i="4" s="1"/>
  <c r="E3" i="5"/>
  <c r="I3" i="5"/>
  <c r="E4" i="5"/>
  <c r="A6" i="5"/>
  <c r="B6" i="5"/>
  <c r="C6" i="5"/>
  <c r="E6" i="5"/>
  <c r="A7" i="5"/>
  <c r="B7" i="5"/>
  <c r="C7" i="5"/>
  <c r="E7" i="5"/>
  <c r="A8" i="5"/>
  <c r="B8" i="5"/>
  <c r="C8" i="5"/>
  <c r="E8" i="5"/>
  <c r="A9" i="5"/>
  <c r="B9" i="5"/>
  <c r="C9" i="5"/>
  <c r="E9" i="5"/>
  <c r="A10" i="5"/>
  <c r="B10" i="5"/>
  <c r="C10" i="5"/>
  <c r="E10" i="5"/>
  <c r="A11" i="5"/>
  <c r="B11" i="5"/>
  <c r="C11" i="5"/>
  <c r="E11" i="5"/>
  <c r="A12" i="5"/>
  <c r="B12" i="5"/>
  <c r="C12" i="5"/>
  <c r="E12" i="5"/>
  <c r="A13" i="5"/>
  <c r="B13" i="5"/>
  <c r="C13" i="5"/>
  <c r="E13" i="5"/>
  <c r="A14" i="5"/>
  <c r="B14" i="5"/>
  <c r="C14" i="5"/>
  <c r="E14" i="5"/>
  <c r="A15" i="5"/>
  <c r="B15" i="5"/>
  <c r="C15" i="5"/>
  <c r="E15" i="5"/>
  <c r="A16" i="5"/>
  <c r="B16" i="5"/>
  <c r="C16" i="5"/>
  <c r="E16" i="5"/>
  <c r="A17" i="5"/>
  <c r="B17" i="5"/>
  <c r="C17" i="5"/>
  <c r="E17" i="5"/>
  <c r="A18" i="5"/>
  <c r="B18" i="5"/>
  <c r="C18" i="5"/>
  <c r="E18" i="5"/>
  <c r="A19" i="5"/>
  <c r="B19" i="5"/>
  <c r="C19" i="5"/>
  <c r="E19" i="5"/>
  <c r="A20" i="5"/>
  <c r="B20" i="5"/>
  <c r="C20" i="5"/>
  <c r="E20" i="5"/>
  <c r="A21" i="5"/>
  <c r="B21" i="5"/>
  <c r="C21" i="5"/>
  <c r="E21" i="5"/>
  <c r="A22" i="5"/>
  <c r="B22" i="5"/>
  <c r="C22" i="5"/>
  <c r="E22" i="5"/>
  <c r="A23" i="5"/>
  <c r="B23" i="5"/>
  <c r="C23" i="5"/>
  <c r="E23" i="5"/>
  <c r="A24" i="5"/>
  <c r="B24" i="5"/>
  <c r="C24" i="5"/>
  <c r="E24" i="5"/>
  <c r="A25" i="5"/>
  <c r="B25" i="5"/>
  <c r="C25" i="5"/>
  <c r="E25" i="5"/>
  <c r="A26" i="5"/>
  <c r="B26" i="5"/>
  <c r="C26" i="5"/>
  <c r="E26" i="5"/>
  <c r="A27" i="5"/>
  <c r="B27" i="5"/>
  <c r="C27" i="5"/>
  <c r="E27" i="5"/>
  <c r="A28" i="5"/>
  <c r="B28" i="5"/>
  <c r="C28" i="5"/>
  <c r="E28" i="5"/>
  <c r="A29" i="5"/>
  <c r="B29" i="5"/>
  <c r="C29" i="5"/>
  <c r="E29" i="5"/>
  <c r="A30" i="5"/>
  <c r="B30" i="5"/>
  <c r="C30" i="5"/>
  <c r="E30" i="5"/>
  <c r="A31" i="5"/>
  <c r="B31" i="5"/>
  <c r="C31" i="5"/>
  <c r="E31" i="5"/>
  <c r="A32" i="5"/>
  <c r="B32" i="5"/>
  <c r="C32" i="5"/>
  <c r="E32" i="5"/>
  <c r="A33" i="5"/>
  <c r="B33" i="5"/>
  <c r="C33" i="5"/>
  <c r="E33" i="5"/>
  <c r="A34" i="5"/>
  <c r="B34" i="5"/>
  <c r="C34" i="5"/>
  <c r="E34" i="5"/>
  <c r="A35" i="5"/>
  <c r="B35" i="5"/>
  <c r="C35" i="5"/>
  <c r="E35" i="5"/>
  <c r="F38" i="5"/>
  <c r="F42" i="5"/>
  <c r="R7" i="10"/>
  <c r="T7" i="10"/>
  <c r="V7" i="10" s="1"/>
  <c r="R8" i="10"/>
  <c r="T8" i="10"/>
  <c r="V8" i="10"/>
  <c r="B10" i="10"/>
  <c r="C10" i="10"/>
  <c r="D10" i="10"/>
  <c r="E10" i="10"/>
  <c r="F10" i="10"/>
  <c r="G10" i="10"/>
  <c r="H10" i="10"/>
  <c r="I10" i="10"/>
  <c r="J10" i="10"/>
  <c r="K10" i="10"/>
  <c r="L10" i="10"/>
  <c r="M10" i="10"/>
  <c r="N10" i="10"/>
  <c r="O10" i="10"/>
  <c r="P10" i="10"/>
  <c r="Q10" i="10"/>
  <c r="B11" i="10"/>
  <c r="C11" i="10"/>
  <c r="D11" i="10"/>
  <c r="R11" i="10" s="1"/>
  <c r="E11" i="10"/>
  <c r="F11" i="10"/>
  <c r="G11" i="10"/>
  <c r="H11" i="10"/>
  <c r="I11" i="10"/>
  <c r="J11" i="10"/>
  <c r="K11" i="10"/>
  <c r="L11" i="10"/>
  <c r="M11" i="10"/>
  <c r="N11" i="10"/>
  <c r="O11" i="10"/>
  <c r="P11" i="10"/>
  <c r="Q11" i="10"/>
  <c r="B12" i="10"/>
  <c r="C12" i="10"/>
  <c r="R12" i="10" s="1"/>
  <c r="T12" i="10" s="1"/>
  <c r="V12" i="10" s="1"/>
  <c r="D12" i="10"/>
  <c r="E12" i="10"/>
  <c r="F12" i="10"/>
  <c r="G12" i="10"/>
  <c r="H12" i="10"/>
  <c r="I12" i="10"/>
  <c r="J12" i="10"/>
  <c r="K12" i="10"/>
  <c r="L12" i="10"/>
  <c r="M12" i="10"/>
  <c r="N12" i="10"/>
  <c r="O12" i="10"/>
  <c r="P12" i="10"/>
  <c r="Q12" i="10"/>
  <c r="B13" i="10"/>
  <c r="C13" i="10"/>
  <c r="D13" i="10"/>
  <c r="E13" i="10"/>
  <c r="R13" i="10" s="1"/>
  <c r="F13" i="10"/>
  <c r="G13" i="10"/>
  <c r="H13" i="10"/>
  <c r="I13" i="10"/>
  <c r="J13" i="10"/>
  <c r="K13" i="10"/>
  <c r="L13" i="10"/>
  <c r="M13" i="10"/>
  <c r="N13" i="10"/>
  <c r="O13" i="10"/>
  <c r="P13" i="10"/>
  <c r="Q13" i="10"/>
  <c r="P14" i="10"/>
  <c r="J21" i="10"/>
  <c r="L21" i="10"/>
  <c r="O21" i="10"/>
  <c r="Q21" i="10"/>
  <c r="A22" i="10"/>
  <c r="H25" i="10"/>
  <c r="I25" i="10"/>
  <c r="J25" i="10"/>
  <c r="K25" i="10"/>
  <c r="L25" i="10"/>
  <c r="M25" i="10"/>
  <c r="N25" i="10"/>
  <c r="O25" i="10"/>
  <c r="P25" i="10"/>
  <c r="Q25" i="10"/>
  <c r="Y25" i="10" s="1"/>
  <c r="R25" i="10"/>
  <c r="X25" i="10"/>
  <c r="J26" i="10"/>
  <c r="N26" i="10"/>
  <c r="P26" i="10"/>
  <c r="R26" i="10"/>
  <c r="W26" i="10"/>
  <c r="H26" i="10" s="1"/>
  <c r="B27" i="10"/>
  <c r="C27" i="10"/>
  <c r="D27" i="10"/>
  <c r="E27" i="10"/>
  <c r="F27" i="10"/>
  <c r="G27" i="10"/>
  <c r="H27" i="10"/>
  <c r="I27" i="10"/>
  <c r="J27" i="10"/>
  <c r="K27" i="10"/>
  <c r="L27" i="10"/>
  <c r="M27" i="10"/>
  <c r="N27" i="10"/>
  <c r="O27" i="10"/>
  <c r="P27" i="10"/>
  <c r="Q27" i="10"/>
  <c r="B30" i="10"/>
  <c r="C30" i="10"/>
  <c r="D30" i="10"/>
  <c r="E30" i="10"/>
  <c r="F30" i="10"/>
  <c r="G30" i="10"/>
  <c r="E31" i="10" s="1"/>
  <c r="H30" i="10"/>
  <c r="I30" i="10"/>
  <c r="J30" i="10"/>
  <c r="K30" i="10"/>
  <c r="L30" i="10"/>
  <c r="M30" i="10"/>
  <c r="N30" i="10"/>
  <c r="O30" i="10"/>
  <c r="P30" i="10"/>
  <c r="Q30" i="10"/>
  <c r="B31" i="10"/>
  <c r="Y31" i="10" s="1"/>
  <c r="E32" i="10"/>
  <c r="F32" i="10"/>
  <c r="I32" i="10"/>
  <c r="J32" i="10"/>
  <c r="M32" i="10"/>
  <c r="N32" i="10"/>
  <c r="Q32" i="10"/>
  <c r="W32" i="10"/>
  <c r="C32" i="10" s="1"/>
  <c r="R41" i="10"/>
  <c r="T41" i="10" s="1"/>
  <c r="R42" i="10"/>
  <c r="T42" i="10" s="1"/>
  <c r="B44" i="10"/>
  <c r="C44" i="10"/>
  <c r="D44" i="10"/>
  <c r="E44" i="10"/>
  <c r="F44" i="10"/>
  <c r="G44" i="10"/>
  <c r="H44" i="10"/>
  <c r="I44" i="10"/>
  <c r="J44" i="10"/>
  <c r="K44" i="10"/>
  <c r="L44" i="10"/>
  <c r="M44" i="10"/>
  <c r="N44" i="10"/>
  <c r="O44" i="10"/>
  <c r="P44" i="10"/>
  <c r="Q44" i="10"/>
  <c r="B45" i="10"/>
  <c r="C45" i="10"/>
  <c r="D45" i="10"/>
  <c r="E45" i="10"/>
  <c r="R45" i="10" s="1"/>
  <c r="F45" i="10"/>
  <c r="G45" i="10"/>
  <c r="H45" i="10"/>
  <c r="I45" i="10"/>
  <c r="J45" i="10"/>
  <c r="K45" i="10"/>
  <c r="L45" i="10"/>
  <c r="M45" i="10"/>
  <c r="N45" i="10"/>
  <c r="O45" i="10"/>
  <c r="P45" i="10"/>
  <c r="Q45" i="10"/>
  <c r="B46" i="10"/>
  <c r="C46" i="10"/>
  <c r="D46" i="10"/>
  <c r="E46" i="10"/>
  <c r="R46" i="10" s="1"/>
  <c r="T46" i="10" s="1"/>
  <c r="F46" i="10"/>
  <c r="G46" i="10"/>
  <c r="H46" i="10"/>
  <c r="I46" i="10"/>
  <c r="J46" i="10"/>
  <c r="K46" i="10"/>
  <c r="L46" i="10"/>
  <c r="M46" i="10"/>
  <c r="N46" i="10"/>
  <c r="O46" i="10"/>
  <c r="P46" i="10"/>
  <c r="Q46" i="10"/>
  <c r="B47" i="10"/>
  <c r="C47" i="10"/>
  <c r="D47" i="10"/>
  <c r="E47" i="10"/>
  <c r="F47" i="10"/>
  <c r="G47" i="10"/>
  <c r="H47" i="10"/>
  <c r="I47" i="10"/>
  <c r="J47" i="10"/>
  <c r="K47" i="10"/>
  <c r="L47" i="10"/>
  <c r="M47" i="10"/>
  <c r="N47" i="10"/>
  <c r="O47" i="10"/>
  <c r="P47" i="10"/>
  <c r="Q47" i="10"/>
  <c r="R47" i="10"/>
  <c r="J55" i="10"/>
  <c r="L55" i="10"/>
  <c r="O55" i="10"/>
  <c r="Q55" i="10"/>
  <c r="A56" i="10"/>
  <c r="H59" i="10"/>
  <c r="I59" i="10"/>
  <c r="J59" i="10"/>
  <c r="X59" i="10" s="1"/>
  <c r="K59" i="10"/>
  <c r="L59" i="10"/>
  <c r="M59" i="10"/>
  <c r="N59" i="10"/>
  <c r="N60" i="10" s="1"/>
  <c r="O59" i="10"/>
  <c r="P59" i="10"/>
  <c r="Q59" i="10"/>
  <c r="R59" i="10"/>
  <c r="R60" i="10" s="1"/>
  <c r="I60" i="10"/>
  <c r="J60" i="10"/>
  <c r="M60" i="10"/>
  <c r="Q60" i="10"/>
  <c r="W60" i="10"/>
  <c r="H60" i="10" s="1"/>
  <c r="B61" i="10"/>
  <c r="C61" i="10"/>
  <c r="D61" i="10"/>
  <c r="E61" i="10"/>
  <c r="F61" i="10"/>
  <c r="G61" i="10"/>
  <c r="H61" i="10"/>
  <c r="I61" i="10"/>
  <c r="J61" i="10"/>
  <c r="K61" i="10"/>
  <c r="L61" i="10"/>
  <c r="M61" i="10"/>
  <c r="N61" i="10"/>
  <c r="O61" i="10"/>
  <c r="P61" i="10"/>
  <c r="Q61" i="10"/>
  <c r="B64" i="10"/>
  <c r="B65" i="10" s="1"/>
  <c r="C64" i="10"/>
  <c r="D64" i="10"/>
  <c r="E64" i="10"/>
  <c r="F64" i="10"/>
  <c r="G64" i="10"/>
  <c r="H64" i="10"/>
  <c r="I64" i="10"/>
  <c r="J64" i="10"/>
  <c r="X64" i="10" s="1"/>
  <c r="K64" i="10"/>
  <c r="L64" i="10"/>
  <c r="M64" i="10"/>
  <c r="N64" i="10"/>
  <c r="O64" i="10"/>
  <c r="P64" i="10"/>
  <c r="Q64" i="10"/>
  <c r="E65" i="10"/>
  <c r="W66" i="10"/>
  <c r="B66" i="10" s="1"/>
  <c r="R75" i="10"/>
  <c r="T75" i="10" s="1"/>
  <c r="R76" i="10"/>
  <c r="T76" i="10"/>
  <c r="V76" i="10" s="1"/>
  <c r="B78" i="10"/>
  <c r="C78" i="10"/>
  <c r="D78" i="10"/>
  <c r="E78" i="10"/>
  <c r="F78" i="10"/>
  <c r="G78" i="10"/>
  <c r="H78" i="10"/>
  <c r="I78" i="10"/>
  <c r="J78" i="10"/>
  <c r="K78" i="10"/>
  <c r="L78" i="10"/>
  <c r="M78" i="10"/>
  <c r="N78" i="10"/>
  <c r="O78" i="10"/>
  <c r="P78" i="10"/>
  <c r="Q78" i="10"/>
  <c r="B79" i="10"/>
  <c r="C79" i="10"/>
  <c r="R79" i="10" s="1"/>
  <c r="D79" i="10"/>
  <c r="E79" i="10"/>
  <c r="F79" i="10"/>
  <c r="G79" i="10"/>
  <c r="H79" i="10"/>
  <c r="I79" i="10"/>
  <c r="J79" i="10"/>
  <c r="K79" i="10"/>
  <c r="L79" i="10"/>
  <c r="M79" i="10"/>
  <c r="N79" i="10"/>
  <c r="O79" i="10"/>
  <c r="P79" i="10"/>
  <c r="Q79" i="10"/>
  <c r="B80" i="10"/>
  <c r="C80" i="10"/>
  <c r="R80" i="10" s="1"/>
  <c r="T80" i="10" s="1"/>
  <c r="V80" i="10" s="1"/>
  <c r="D80" i="10"/>
  <c r="E80" i="10"/>
  <c r="F80" i="10"/>
  <c r="G80" i="10"/>
  <c r="H80" i="10"/>
  <c r="I80" i="10"/>
  <c r="J80" i="10"/>
  <c r="K80" i="10"/>
  <c r="L80" i="10"/>
  <c r="M80" i="10"/>
  <c r="N80" i="10"/>
  <c r="O80" i="10"/>
  <c r="P80" i="10"/>
  <c r="Q80" i="10"/>
  <c r="B81" i="10"/>
  <c r="C81" i="10"/>
  <c r="D81" i="10"/>
  <c r="R81" i="10" s="1"/>
  <c r="E81" i="10"/>
  <c r="F81" i="10"/>
  <c r="G81" i="10"/>
  <c r="H81" i="10"/>
  <c r="I81" i="10"/>
  <c r="J81" i="10"/>
  <c r="K81" i="10"/>
  <c r="L81" i="10"/>
  <c r="M81" i="10"/>
  <c r="N81" i="10"/>
  <c r="O81" i="10"/>
  <c r="P81" i="10"/>
  <c r="Q81" i="10"/>
  <c r="P82" i="10"/>
  <c r="J89" i="10"/>
  <c r="L89" i="10"/>
  <c r="O89" i="10"/>
  <c r="Q89" i="10"/>
  <c r="A90" i="10"/>
  <c r="H93" i="10"/>
  <c r="X93" i="10" s="1"/>
  <c r="I93" i="10"/>
  <c r="J93" i="10"/>
  <c r="K93" i="10"/>
  <c r="L93" i="10"/>
  <c r="M93" i="10"/>
  <c r="N93" i="10"/>
  <c r="O93" i="10"/>
  <c r="P93" i="10"/>
  <c r="Q93" i="10"/>
  <c r="R93" i="10"/>
  <c r="Y93" i="10"/>
  <c r="W94" i="10"/>
  <c r="J94" i="10" s="1"/>
  <c r="B95" i="10"/>
  <c r="C95" i="10"/>
  <c r="D95" i="10"/>
  <c r="E95" i="10"/>
  <c r="F95" i="10"/>
  <c r="G95" i="10"/>
  <c r="H95" i="10"/>
  <c r="I95" i="10"/>
  <c r="J95" i="10"/>
  <c r="K95" i="10"/>
  <c r="L95" i="10"/>
  <c r="M95" i="10"/>
  <c r="N95" i="10"/>
  <c r="O95" i="10"/>
  <c r="P95" i="10"/>
  <c r="Q95" i="10"/>
  <c r="B98" i="10"/>
  <c r="C98" i="10"/>
  <c r="D98" i="10"/>
  <c r="E98" i="10"/>
  <c r="E99" i="10" s="1"/>
  <c r="F98" i="10"/>
  <c r="G98" i="10"/>
  <c r="H98" i="10"/>
  <c r="X98" i="10" s="1"/>
  <c r="I98" i="10"/>
  <c r="J98" i="10"/>
  <c r="K98" i="10"/>
  <c r="L98" i="10"/>
  <c r="L100" i="10" s="1"/>
  <c r="M98" i="10"/>
  <c r="Y98" i="10" s="1"/>
  <c r="N98" i="10"/>
  <c r="O98" i="10"/>
  <c r="P98" i="10"/>
  <c r="P100" i="10" s="1"/>
  <c r="Q98" i="10"/>
  <c r="Q100" i="10" s="1"/>
  <c r="B99" i="10"/>
  <c r="X99" i="10" s="1"/>
  <c r="B100" i="10"/>
  <c r="E100" i="10"/>
  <c r="F100" i="10"/>
  <c r="I100" i="10"/>
  <c r="J100" i="10"/>
  <c r="M100" i="10"/>
  <c r="N100" i="10"/>
  <c r="W100" i="10"/>
  <c r="D100" i="10" s="1"/>
  <c r="C106" i="10"/>
  <c r="I106" i="10"/>
  <c r="C107" i="10"/>
  <c r="C108" i="10"/>
  <c r="E108" i="10"/>
  <c r="G108" i="10"/>
  <c r="C109" i="10"/>
  <c r="E109" i="10"/>
  <c r="G109" i="10"/>
  <c r="B3" i="2"/>
  <c r="B4" i="2"/>
  <c r="E5" i="2"/>
  <c r="G5" i="2"/>
  <c r="I5" i="2"/>
  <c r="E6" i="2"/>
  <c r="G6" i="2"/>
  <c r="I6" i="2"/>
  <c r="N82" i="10" l="1"/>
  <c r="R82" i="10" s="1"/>
  <c r="T82" i="10" s="1"/>
  <c r="H109" i="10" s="1"/>
  <c r="V75" i="10"/>
  <c r="V42" i="10"/>
  <c r="V46" i="10"/>
  <c r="P48" i="10"/>
  <c r="X65" i="10"/>
  <c r="X68" i="10" s="1"/>
  <c r="Y65" i="10"/>
  <c r="V41" i="10"/>
  <c r="N48" i="10"/>
  <c r="X102" i="10"/>
  <c r="O100" i="10"/>
  <c r="K100" i="10"/>
  <c r="G100" i="10"/>
  <c r="E101" i="10" s="1"/>
  <c r="C100" i="10"/>
  <c r="B101" i="10" s="1"/>
  <c r="Z101" i="10" s="1"/>
  <c r="Q94" i="10"/>
  <c r="M94" i="10"/>
  <c r="I94" i="10"/>
  <c r="Q66" i="10"/>
  <c r="M66" i="10"/>
  <c r="I66" i="10"/>
  <c r="E66" i="10"/>
  <c r="Y64" i="10"/>
  <c r="O60" i="10"/>
  <c r="K60" i="10"/>
  <c r="Z60" i="10" s="1"/>
  <c r="Y59" i="10"/>
  <c r="Y68" i="10" s="1"/>
  <c r="O32" i="10"/>
  <c r="K32" i="10"/>
  <c r="G32" i="10"/>
  <c r="E33" i="10" s="1"/>
  <c r="B32" i="10"/>
  <c r="R336" i="4"/>
  <c r="H35" i="5" s="1"/>
  <c r="R332" i="4"/>
  <c r="F35" i="5" s="1"/>
  <c r="R334" i="4"/>
  <c r="G35" i="5" s="1"/>
  <c r="D35" i="5"/>
  <c r="R325" i="4"/>
  <c r="H34" i="5" s="1"/>
  <c r="R321" i="4"/>
  <c r="F34" i="5" s="1"/>
  <c r="R323" i="4"/>
  <c r="G34" i="5" s="1"/>
  <c r="D34" i="5"/>
  <c r="R303" i="4"/>
  <c r="H32" i="5" s="1"/>
  <c r="R299" i="4"/>
  <c r="F32" i="5" s="1"/>
  <c r="R301" i="4"/>
  <c r="G32" i="5" s="1"/>
  <c r="D32" i="5"/>
  <c r="R281" i="4"/>
  <c r="H30" i="5" s="1"/>
  <c r="R277" i="4"/>
  <c r="F30" i="5" s="1"/>
  <c r="R279" i="4"/>
  <c r="G30" i="5" s="1"/>
  <c r="D30" i="5"/>
  <c r="R259" i="4"/>
  <c r="H28" i="5" s="1"/>
  <c r="R255" i="4"/>
  <c r="F28" i="5" s="1"/>
  <c r="R257" i="4"/>
  <c r="G28" i="5" s="1"/>
  <c r="D28" i="5"/>
  <c r="R237" i="4"/>
  <c r="H26" i="5" s="1"/>
  <c r="R233" i="4"/>
  <c r="F26" i="5" s="1"/>
  <c r="R235" i="4"/>
  <c r="G26" i="5" s="1"/>
  <c r="D26" i="5"/>
  <c r="R215" i="4"/>
  <c r="H24" i="5" s="1"/>
  <c r="R211" i="4"/>
  <c r="F24" i="5" s="1"/>
  <c r="R213" i="4"/>
  <c r="G24" i="5" s="1"/>
  <c r="D24" i="5"/>
  <c r="R160" i="4"/>
  <c r="H19" i="5" s="1"/>
  <c r="R156" i="4"/>
  <c r="F19" i="5" s="1"/>
  <c r="R158" i="4"/>
  <c r="G19" i="5" s="1"/>
  <c r="D19" i="5"/>
  <c r="R127" i="4"/>
  <c r="H16" i="5" s="1"/>
  <c r="R123" i="4"/>
  <c r="F16" i="5" s="1"/>
  <c r="R125" i="4"/>
  <c r="G16" i="5" s="1"/>
  <c r="D16" i="5"/>
  <c r="R83" i="4"/>
  <c r="H12" i="5" s="1"/>
  <c r="R79" i="4"/>
  <c r="F12" i="5" s="1"/>
  <c r="R81" i="4"/>
  <c r="G12" i="5" s="1"/>
  <c r="D12" i="5"/>
  <c r="R39" i="4"/>
  <c r="H8" i="5" s="1"/>
  <c r="R35" i="4"/>
  <c r="F8" i="5" s="1"/>
  <c r="R37" i="4"/>
  <c r="G8" i="5" s="1"/>
  <c r="D8" i="5"/>
  <c r="P94" i="10"/>
  <c r="L94" i="10"/>
  <c r="H94" i="10"/>
  <c r="P66" i="10"/>
  <c r="L66" i="10"/>
  <c r="H66" i="10"/>
  <c r="D66" i="10"/>
  <c r="X31" i="10"/>
  <c r="R193" i="4"/>
  <c r="H22" i="5" s="1"/>
  <c r="R189" i="4"/>
  <c r="F22" i="5" s="1"/>
  <c r="R191" i="4"/>
  <c r="G22" i="5" s="1"/>
  <c r="D22" i="5"/>
  <c r="R182" i="4"/>
  <c r="H21" i="5" s="1"/>
  <c r="R178" i="4"/>
  <c r="F21" i="5" s="1"/>
  <c r="R180" i="4"/>
  <c r="G21" i="5" s="1"/>
  <c r="D21" i="5"/>
  <c r="R149" i="4"/>
  <c r="H18" i="5" s="1"/>
  <c r="R145" i="4"/>
  <c r="F18" i="5" s="1"/>
  <c r="R147" i="4"/>
  <c r="G18" i="5" s="1"/>
  <c r="D18" i="5"/>
  <c r="R116" i="4"/>
  <c r="H15" i="5" s="1"/>
  <c r="R112" i="4"/>
  <c r="F15" i="5" s="1"/>
  <c r="R114" i="4"/>
  <c r="G15" i="5" s="1"/>
  <c r="D15" i="5"/>
  <c r="R72" i="4"/>
  <c r="H11" i="5" s="1"/>
  <c r="R68" i="4"/>
  <c r="F11" i="5" s="1"/>
  <c r="R70" i="4"/>
  <c r="G11" i="5" s="1"/>
  <c r="D11" i="5"/>
  <c r="R28" i="4"/>
  <c r="H7" i="5" s="1"/>
  <c r="R24" i="4"/>
  <c r="F7" i="5" s="1"/>
  <c r="R26" i="4"/>
  <c r="G7" i="5" s="1"/>
  <c r="D7" i="5"/>
  <c r="R12" i="4"/>
  <c r="H6" i="5" s="1"/>
  <c r="R8" i="4"/>
  <c r="F6" i="5" s="1"/>
  <c r="R10" i="4"/>
  <c r="G6" i="5" s="1"/>
  <c r="D6" i="5"/>
  <c r="Y99" i="10"/>
  <c r="Y102" i="10" s="1"/>
  <c r="O94" i="10"/>
  <c r="K94" i="10"/>
  <c r="O66" i="10"/>
  <c r="K66" i="10"/>
  <c r="G66" i="10"/>
  <c r="C66" i="10"/>
  <c r="B67" i="10" s="1"/>
  <c r="Y30" i="10"/>
  <c r="Y34" i="10" s="1"/>
  <c r="R314" i="4"/>
  <c r="H33" i="5" s="1"/>
  <c r="R310" i="4"/>
  <c r="F33" i="5" s="1"/>
  <c r="R312" i="4"/>
  <c r="G33" i="5" s="1"/>
  <c r="D33" i="5"/>
  <c r="R292" i="4"/>
  <c r="H31" i="5" s="1"/>
  <c r="R288" i="4"/>
  <c r="F31" i="5" s="1"/>
  <c r="R290" i="4"/>
  <c r="G31" i="5" s="1"/>
  <c r="D31" i="5"/>
  <c r="R270" i="4"/>
  <c r="H29" i="5" s="1"/>
  <c r="R266" i="4"/>
  <c r="F29" i="5" s="1"/>
  <c r="R268" i="4"/>
  <c r="G29" i="5" s="1"/>
  <c r="D29" i="5"/>
  <c r="R248" i="4"/>
  <c r="H27" i="5" s="1"/>
  <c r="R244" i="4"/>
  <c r="F27" i="5" s="1"/>
  <c r="R246" i="4"/>
  <c r="G27" i="5" s="1"/>
  <c r="D27" i="5"/>
  <c r="R226" i="4"/>
  <c r="H25" i="5" s="1"/>
  <c r="R222" i="4"/>
  <c r="F25" i="5" s="1"/>
  <c r="R224" i="4"/>
  <c r="G25" i="5" s="1"/>
  <c r="D25" i="5"/>
  <c r="R204" i="4"/>
  <c r="H23" i="5" s="1"/>
  <c r="R200" i="4"/>
  <c r="F23" i="5" s="1"/>
  <c r="R202" i="4"/>
  <c r="G23" i="5" s="1"/>
  <c r="D23" i="5"/>
  <c r="R138" i="4"/>
  <c r="H17" i="5" s="1"/>
  <c r="R134" i="4"/>
  <c r="F17" i="5" s="1"/>
  <c r="R136" i="4"/>
  <c r="G17" i="5" s="1"/>
  <c r="D17" i="5"/>
  <c r="R105" i="4"/>
  <c r="H14" i="5" s="1"/>
  <c r="R101" i="4"/>
  <c r="F14" i="5" s="1"/>
  <c r="R103" i="4"/>
  <c r="G14" i="5" s="1"/>
  <c r="D14" i="5"/>
  <c r="R61" i="4"/>
  <c r="H10" i="5" s="1"/>
  <c r="R57" i="4"/>
  <c r="F10" i="5" s="1"/>
  <c r="R59" i="4"/>
  <c r="G10" i="5" s="1"/>
  <c r="D10" i="5"/>
  <c r="H100" i="10"/>
  <c r="Z100" i="10" s="1"/>
  <c r="R94" i="10"/>
  <c r="N94" i="10"/>
  <c r="N66" i="10"/>
  <c r="J66" i="10"/>
  <c r="F66" i="10"/>
  <c r="P60" i="10"/>
  <c r="L60" i="10"/>
  <c r="P32" i="10"/>
  <c r="L32" i="10"/>
  <c r="H32" i="10"/>
  <c r="D32" i="10"/>
  <c r="X30" i="10"/>
  <c r="X34" i="10" s="1"/>
  <c r="R171" i="4"/>
  <c r="H20" i="5" s="1"/>
  <c r="R167" i="4"/>
  <c r="F20" i="5" s="1"/>
  <c r="R169" i="4"/>
  <c r="G20" i="5" s="1"/>
  <c r="D20" i="5"/>
  <c r="R94" i="4"/>
  <c r="H13" i="5" s="1"/>
  <c r="R90" i="4"/>
  <c r="F13" i="5" s="1"/>
  <c r="R92" i="4"/>
  <c r="G13" i="5" s="1"/>
  <c r="D13" i="5"/>
  <c r="R50" i="4"/>
  <c r="H9" i="5" s="1"/>
  <c r="R46" i="4"/>
  <c r="F9" i="5" s="1"/>
  <c r="R48" i="4"/>
  <c r="G9" i="5" s="1"/>
  <c r="D9" i="5"/>
  <c r="O26" i="10"/>
  <c r="K26" i="10"/>
  <c r="Q334" i="6"/>
  <c r="R332" i="6"/>
  <c r="F35" i="7" s="1"/>
  <c r="Q323" i="6"/>
  <c r="R321" i="6"/>
  <c r="F34" i="7" s="1"/>
  <c r="R90" i="6"/>
  <c r="F13" i="7" s="1"/>
  <c r="R92" i="6"/>
  <c r="G13" i="7" s="1"/>
  <c r="R57" i="6"/>
  <c r="F10" i="7" s="1"/>
  <c r="R59" i="6"/>
  <c r="G10" i="7" s="1"/>
  <c r="Q280" i="8"/>
  <c r="I281" i="8" s="1"/>
  <c r="N14" i="10"/>
  <c r="R299" i="6"/>
  <c r="F32" i="7" s="1"/>
  <c r="R301" i="6"/>
  <c r="G32" i="7" s="1"/>
  <c r="R303" i="6"/>
  <c r="H32" i="7" s="1"/>
  <c r="R277" i="6"/>
  <c r="F30" i="7" s="1"/>
  <c r="R279" i="6"/>
  <c r="G30" i="7" s="1"/>
  <c r="R281" i="6"/>
  <c r="H30" i="7" s="1"/>
  <c r="R255" i="6"/>
  <c r="F28" i="7" s="1"/>
  <c r="R257" i="6"/>
  <c r="G28" i="7" s="1"/>
  <c r="R259" i="6"/>
  <c r="H28" i="7" s="1"/>
  <c r="R233" i="6"/>
  <c r="F26" i="7" s="1"/>
  <c r="R235" i="6"/>
  <c r="G26" i="7" s="1"/>
  <c r="R237" i="6"/>
  <c r="H26" i="7" s="1"/>
  <c r="R211" i="6"/>
  <c r="F24" i="7" s="1"/>
  <c r="R213" i="6"/>
  <c r="G24" i="7" s="1"/>
  <c r="R215" i="6"/>
  <c r="H24" i="7" s="1"/>
  <c r="R189" i="6"/>
  <c r="F22" i="7" s="1"/>
  <c r="R191" i="6"/>
  <c r="G22" i="7" s="1"/>
  <c r="R193" i="6"/>
  <c r="H22" i="7" s="1"/>
  <c r="R167" i="6"/>
  <c r="F20" i="7" s="1"/>
  <c r="R169" i="6"/>
  <c r="G20" i="7" s="1"/>
  <c r="R171" i="6"/>
  <c r="H20" i="7" s="1"/>
  <c r="R145" i="6"/>
  <c r="F18" i="7" s="1"/>
  <c r="R147" i="6"/>
  <c r="G18" i="7" s="1"/>
  <c r="R149" i="6"/>
  <c r="H18" i="7" s="1"/>
  <c r="R123" i="6"/>
  <c r="F16" i="7" s="1"/>
  <c r="R125" i="6"/>
  <c r="G16" i="7" s="1"/>
  <c r="R127" i="6"/>
  <c r="H16" i="7" s="1"/>
  <c r="R101" i="6"/>
  <c r="F14" i="7" s="1"/>
  <c r="R103" i="6"/>
  <c r="G14" i="7" s="1"/>
  <c r="R105" i="6"/>
  <c r="H14" i="7" s="1"/>
  <c r="R68" i="6"/>
  <c r="F11" i="7" s="1"/>
  <c r="R70" i="6"/>
  <c r="G11" i="7" s="1"/>
  <c r="R72" i="6"/>
  <c r="H11" i="7" s="1"/>
  <c r="Q26" i="10"/>
  <c r="M26" i="10"/>
  <c r="I26" i="10"/>
  <c r="Z26" i="10" s="1"/>
  <c r="R35" i="6"/>
  <c r="F8" i="7" s="1"/>
  <c r="R37" i="6"/>
  <c r="G8" i="7" s="1"/>
  <c r="L26" i="10"/>
  <c r="R310" i="6"/>
  <c r="F33" i="7" s="1"/>
  <c r="R312" i="6"/>
  <c r="G33" i="7" s="1"/>
  <c r="R314" i="6"/>
  <c r="H33" i="7" s="1"/>
  <c r="R288" i="6"/>
  <c r="F31" i="7" s="1"/>
  <c r="R290" i="6"/>
  <c r="G31" i="7" s="1"/>
  <c r="R292" i="6"/>
  <c r="H31" i="7" s="1"/>
  <c r="R266" i="6"/>
  <c r="F29" i="7" s="1"/>
  <c r="R268" i="6"/>
  <c r="G29" i="7" s="1"/>
  <c r="R270" i="6"/>
  <c r="H29" i="7" s="1"/>
  <c r="R244" i="6"/>
  <c r="F27" i="7" s="1"/>
  <c r="R246" i="6"/>
  <c r="G27" i="7" s="1"/>
  <c r="R248" i="6"/>
  <c r="H27" i="7" s="1"/>
  <c r="R222" i="6"/>
  <c r="F25" i="7" s="1"/>
  <c r="R224" i="6"/>
  <c r="G25" i="7" s="1"/>
  <c r="R226" i="6"/>
  <c r="H25" i="7" s="1"/>
  <c r="R200" i="6"/>
  <c r="F23" i="7" s="1"/>
  <c r="R202" i="6"/>
  <c r="G23" i="7" s="1"/>
  <c r="R204" i="6"/>
  <c r="H23" i="7" s="1"/>
  <c r="R178" i="6"/>
  <c r="F21" i="7" s="1"/>
  <c r="R180" i="6"/>
  <c r="G21" i="7" s="1"/>
  <c r="R182" i="6"/>
  <c r="H21" i="7" s="1"/>
  <c r="R156" i="6"/>
  <c r="F19" i="7" s="1"/>
  <c r="R158" i="6"/>
  <c r="G19" i="7" s="1"/>
  <c r="R160" i="6"/>
  <c r="H19" i="7" s="1"/>
  <c r="R134" i="6"/>
  <c r="F17" i="7" s="1"/>
  <c r="R136" i="6"/>
  <c r="G17" i="7" s="1"/>
  <c r="R138" i="6"/>
  <c r="H17" i="7" s="1"/>
  <c r="R112" i="6"/>
  <c r="F15" i="7" s="1"/>
  <c r="R114" i="6"/>
  <c r="G15" i="7" s="1"/>
  <c r="R116" i="6"/>
  <c r="H15" i="7" s="1"/>
  <c r="R79" i="6"/>
  <c r="F12" i="7" s="1"/>
  <c r="R81" i="6"/>
  <c r="G12" i="7" s="1"/>
  <c r="R46" i="6"/>
  <c r="F9" i="7" s="1"/>
  <c r="R48" i="6"/>
  <c r="G9" i="7" s="1"/>
  <c r="Q11" i="6"/>
  <c r="I12" i="6" s="1"/>
  <c r="Q302" i="8"/>
  <c r="I303" i="8" s="1"/>
  <c r="K94" i="6"/>
  <c r="O94" i="6" s="1"/>
  <c r="Q94" i="6" s="1"/>
  <c r="R94" i="6" s="1"/>
  <c r="H13" i="7" s="1"/>
  <c r="K83" i="6"/>
  <c r="O83" i="6" s="1"/>
  <c r="Q83" i="6" s="1"/>
  <c r="R83" i="6" s="1"/>
  <c r="H12" i="7" s="1"/>
  <c r="K61" i="6"/>
  <c r="O61" i="6" s="1"/>
  <c r="Q61" i="6" s="1"/>
  <c r="R61" i="6" s="1"/>
  <c r="H10" i="7" s="1"/>
  <c r="K50" i="6"/>
  <c r="O50" i="6" s="1"/>
  <c r="Q50" i="6" s="1"/>
  <c r="R50" i="6" s="1"/>
  <c r="H9" i="7" s="1"/>
  <c r="K39" i="6"/>
  <c r="O39" i="6" s="1"/>
  <c r="Q39" i="6" s="1"/>
  <c r="R39" i="6" s="1"/>
  <c r="H8" i="7" s="1"/>
  <c r="K28" i="6"/>
  <c r="O28" i="6" s="1"/>
  <c r="Q28" i="6" s="1"/>
  <c r="S5" i="6"/>
  <c r="K12" i="6"/>
  <c r="O12" i="6" s="1"/>
  <c r="Q12" i="6" s="1"/>
  <c r="Q334" i="8"/>
  <c r="Q323" i="8"/>
  <c r="Q312" i="8"/>
  <c r="Q290" i="8"/>
  <c r="Q268" i="8"/>
  <c r="R28" i="6"/>
  <c r="H7" i="7" s="1"/>
  <c r="R332" i="8"/>
  <c r="F35" i="9" s="1"/>
  <c r="R334" i="8"/>
  <c r="G35" i="9" s="1"/>
  <c r="D35" i="9"/>
  <c r="R321" i="8"/>
  <c r="F34" i="9" s="1"/>
  <c r="R323" i="8"/>
  <c r="G34" i="9" s="1"/>
  <c r="D34" i="9"/>
  <c r="R310" i="8"/>
  <c r="F33" i="9" s="1"/>
  <c r="R312" i="8"/>
  <c r="G33" i="9" s="1"/>
  <c r="D33" i="9"/>
  <c r="R288" i="8"/>
  <c r="F31" i="9" s="1"/>
  <c r="R290" i="8"/>
  <c r="G31" i="9" s="1"/>
  <c r="D31" i="9"/>
  <c r="R266" i="8"/>
  <c r="F29" i="9" s="1"/>
  <c r="R268" i="8"/>
  <c r="G29" i="9" s="1"/>
  <c r="D29" i="9"/>
  <c r="R255" i="8"/>
  <c r="F28" i="9" s="1"/>
  <c r="R257" i="8"/>
  <c r="G28" i="9" s="1"/>
  <c r="D28" i="9"/>
  <c r="R259" i="8"/>
  <c r="H28" i="9" s="1"/>
  <c r="R244" i="8"/>
  <c r="F27" i="9" s="1"/>
  <c r="R246" i="8"/>
  <c r="G27" i="9" s="1"/>
  <c r="D27" i="9"/>
  <c r="R248" i="8"/>
  <c r="H27" i="9" s="1"/>
  <c r="R233" i="8"/>
  <c r="F26" i="9" s="1"/>
  <c r="R235" i="8"/>
  <c r="G26" i="9" s="1"/>
  <c r="D26" i="9"/>
  <c r="R237" i="8"/>
  <c r="H26" i="9" s="1"/>
  <c r="Q335" i="8"/>
  <c r="I336" i="8" s="1"/>
  <c r="Q324" i="8"/>
  <c r="I325" i="8" s="1"/>
  <c r="Q313" i="8"/>
  <c r="I314" i="8" s="1"/>
  <c r="Q301" i="8"/>
  <c r="Q291" i="8"/>
  <c r="I292" i="8" s="1"/>
  <c r="Q279" i="8"/>
  <c r="Q269" i="8"/>
  <c r="I270" i="8" s="1"/>
  <c r="R299" i="8"/>
  <c r="F32" i="9" s="1"/>
  <c r="R301" i="8"/>
  <c r="G32" i="9" s="1"/>
  <c r="D32" i="9"/>
  <c r="R277" i="8"/>
  <c r="F30" i="9" s="1"/>
  <c r="R279" i="8"/>
  <c r="G30" i="9" s="1"/>
  <c r="D30" i="9"/>
  <c r="Q159" i="8"/>
  <c r="I160" i="8" s="1"/>
  <c r="Q137" i="8"/>
  <c r="I138" i="8" s="1"/>
  <c r="Q115" i="8"/>
  <c r="I116" i="8" s="1"/>
  <c r="K336" i="8"/>
  <c r="O336" i="8" s="1"/>
  <c r="Q336" i="8" s="1"/>
  <c r="R336" i="8" s="1"/>
  <c r="H35" i="9" s="1"/>
  <c r="K325" i="8"/>
  <c r="O325" i="8" s="1"/>
  <c r="Q325" i="8" s="1"/>
  <c r="R325" i="8" s="1"/>
  <c r="H34" i="9" s="1"/>
  <c r="K314" i="8"/>
  <c r="O314" i="8" s="1"/>
  <c r="Q314" i="8" s="1"/>
  <c r="R314" i="8" s="1"/>
  <c r="H33" i="9" s="1"/>
  <c r="G24" i="11"/>
  <c r="H24" i="11" s="1"/>
  <c r="Q158" i="8"/>
  <c r="Q148" i="8"/>
  <c r="I149" i="8" s="1"/>
  <c r="R145" i="8"/>
  <c r="F18" i="9" s="1"/>
  <c r="R147" i="8"/>
  <c r="G18" i="9" s="1"/>
  <c r="Q136" i="8"/>
  <c r="Q126" i="8"/>
  <c r="I127" i="8" s="1"/>
  <c r="R123" i="8"/>
  <c r="F16" i="9" s="1"/>
  <c r="R125" i="8"/>
  <c r="G16" i="9" s="1"/>
  <c r="Q114" i="8"/>
  <c r="Q104" i="8"/>
  <c r="I105" i="8" s="1"/>
  <c r="R101" i="8"/>
  <c r="F14" i="9" s="1"/>
  <c r="R103" i="8"/>
  <c r="G14" i="9" s="1"/>
  <c r="Q92" i="8"/>
  <c r="G13" i="11"/>
  <c r="H13" i="11" s="1"/>
  <c r="L39" i="12"/>
  <c r="R224" i="8"/>
  <c r="G25" i="9" s="1"/>
  <c r="R213" i="8"/>
  <c r="G24" i="9" s="1"/>
  <c r="R202" i="8"/>
  <c r="G23" i="9" s="1"/>
  <c r="R191" i="8"/>
  <c r="G22" i="9" s="1"/>
  <c r="R180" i="8"/>
  <c r="G21" i="9" s="1"/>
  <c r="R169" i="8"/>
  <c r="G20" i="9" s="1"/>
  <c r="R156" i="8"/>
  <c r="F19" i="9" s="1"/>
  <c r="R158" i="8"/>
  <c r="G19" i="9" s="1"/>
  <c r="Q147" i="8"/>
  <c r="R134" i="8"/>
  <c r="F17" i="9" s="1"/>
  <c r="R136" i="8"/>
  <c r="G17" i="9" s="1"/>
  <c r="Q125" i="8"/>
  <c r="R112" i="8"/>
  <c r="F15" i="9" s="1"/>
  <c r="R114" i="8"/>
  <c r="G15" i="9" s="1"/>
  <c r="Q103" i="8"/>
  <c r="Q93" i="8"/>
  <c r="I94" i="8" s="1"/>
  <c r="R90" i="8"/>
  <c r="F13" i="9" s="1"/>
  <c r="R92" i="8"/>
  <c r="G13" i="9" s="1"/>
  <c r="Q82" i="8"/>
  <c r="I83" i="8" s="1"/>
  <c r="R79" i="8"/>
  <c r="F12" i="9" s="1"/>
  <c r="R81" i="8"/>
  <c r="G12" i="9" s="1"/>
  <c r="R83" i="8"/>
  <c r="H12" i="9" s="1"/>
  <c r="Q71" i="8"/>
  <c r="I72" i="8" s="1"/>
  <c r="R68" i="8"/>
  <c r="F11" i="9" s="1"/>
  <c r="R70" i="8"/>
  <c r="G11" i="9" s="1"/>
  <c r="R72" i="8"/>
  <c r="H11" i="9" s="1"/>
  <c r="Q60" i="8"/>
  <c r="I61" i="8" s="1"/>
  <c r="R57" i="8"/>
  <c r="F10" i="9" s="1"/>
  <c r="R59" i="8"/>
  <c r="G10" i="9" s="1"/>
  <c r="R61" i="8"/>
  <c r="H10" i="9" s="1"/>
  <c r="Q49" i="8"/>
  <c r="I50" i="8" s="1"/>
  <c r="R46" i="8"/>
  <c r="F9" i="9" s="1"/>
  <c r="R48" i="8"/>
  <c r="G9" i="9" s="1"/>
  <c r="R50" i="8"/>
  <c r="H9" i="9" s="1"/>
  <c r="Q38" i="8"/>
  <c r="I39" i="8" s="1"/>
  <c r="R35" i="8"/>
  <c r="F8" i="9" s="1"/>
  <c r="R37" i="8"/>
  <c r="G8" i="9" s="1"/>
  <c r="R39" i="8"/>
  <c r="H8" i="9" s="1"/>
  <c r="Q27" i="8"/>
  <c r="I28" i="8" s="1"/>
  <c r="R24" i="8"/>
  <c r="F7" i="9" s="1"/>
  <c r="R26" i="8"/>
  <c r="G7" i="9" s="1"/>
  <c r="R28" i="8"/>
  <c r="H7" i="9" s="1"/>
  <c r="Q11" i="8"/>
  <c r="I12" i="8" s="1"/>
  <c r="O12" i="8" s="1"/>
  <c r="Q12" i="8" s="1"/>
  <c r="R12" i="8" s="1"/>
  <c r="H6" i="9" s="1"/>
  <c r="H36" i="9" s="1"/>
  <c r="C38" i="9" s="1"/>
  <c r="H38" i="9" s="1"/>
  <c r="R8" i="8"/>
  <c r="F6" i="9" s="1"/>
  <c r="R10" i="8"/>
  <c r="G6" i="9" s="1"/>
  <c r="G36" i="9" s="1"/>
  <c r="G35" i="11"/>
  <c r="H35" i="11" s="1"/>
  <c r="K67" i="12"/>
  <c r="I60" i="3"/>
  <c r="J60" i="3"/>
  <c r="I56" i="3"/>
  <c r="J56" i="3"/>
  <c r="I52" i="3"/>
  <c r="J52" i="3"/>
  <c r="G58" i="3"/>
  <c r="G54" i="3"/>
  <c r="G63" i="3"/>
  <c r="G59" i="3"/>
  <c r="G55" i="3"/>
  <c r="G51" i="3"/>
  <c r="R64" i="10" l="1"/>
  <c r="I55" i="3"/>
  <c r="J55" i="3"/>
  <c r="I63" i="3"/>
  <c r="J63" i="3"/>
  <c r="H40" i="9"/>
  <c r="C43" i="9" s="1"/>
  <c r="I43" i="9" s="1"/>
  <c r="C40" i="9"/>
  <c r="I51" i="3"/>
  <c r="J51" i="3"/>
  <c r="I54" i="3"/>
  <c r="J54" i="3"/>
  <c r="F36" i="9"/>
  <c r="C42" i="9" s="1"/>
  <c r="H42" i="9" s="1"/>
  <c r="F43" i="9" s="1"/>
  <c r="K68" i="12"/>
  <c r="R98" i="10"/>
  <c r="Z32" i="10"/>
  <c r="Z34" i="10" s="1"/>
  <c r="R32" i="10" s="1"/>
  <c r="G36" i="5"/>
  <c r="Z94" i="10"/>
  <c r="Z102" i="10" s="1"/>
  <c r="R100" i="10" s="1"/>
  <c r="J112" i="10"/>
  <c r="E113" i="10" s="1"/>
  <c r="C112" i="10"/>
  <c r="I59" i="3"/>
  <c r="J59" i="3"/>
  <c r="R8" i="6"/>
  <c r="F6" i="7" s="1"/>
  <c r="F36" i="7" s="1"/>
  <c r="C42" i="7" s="1"/>
  <c r="H42" i="7" s="1"/>
  <c r="F43" i="7" s="1"/>
  <c r="R10" i="6"/>
  <c r="G6" i="7" s="1"/>
  <c r="G36" i="7" s="1"/>
  <c r="R12" i="6"/>
  <c r="H6" i="7" s="1"/>
  <c r="H36" i="7" s="1"/>
  <c r="C38" i="7" s="1"/>
  <c r="H38" i="7" s="1"/>
  <c r="D6" i="7"/>
  <c r="F36" i="5"/>
  <c r="C42" i="5" s="1"/>
  <c r="H42" i="5" s="1"/>
  <c r="F43" i="5" s="1"/>
  <c r="Z66" i="10"/>
  <c r="B33" i="10"/>
  <c r="Z33" i="10" s="1"/>
  <c r="E67" i="10"/>
  <c r="Z67" i="10" s="1"/>
  <c r="I58" i="3"/>
  <c r="J58" i="3"/>
  <c r="R30" i="10"/>
  <c r="H36" i="5"/>
  <c r="C38" i="5" s="1"/>
  <c r="H38" i="5" s="1"/>
  <c r="S10" i="10" l="1"/>
  <c r="S13" i="10" s="1"/>
  <c r="T13" i="10" s="1"/>
  <c r="L14" i="10" s="1"/>
  <c r="R14" i="10" s="1"/>
  <c r="T14" i="10" s="1"/>
  <c r="D109" i="10" s="1"/>
  <c r="Z68" i="10"/>
  <c r="R66" i="10" s="1"/>
  <c r="E50" i="3"/>
  <c r="G50" i="3" s="1"/>
  <c r="H44" i="9"/>
  <c r="S78" i="10"/>
  <c r="S81" i="10" s="1"/>
  <c r="T81" i="10" s="1"/>
  <c r="L82" i="10" s="1"/>
  <c r="C40" i="7"/>
  <c r="H40" i="7"/>
  <c r="C43" i="7" s="1"/>
  <c r="I43" i="7" s="1"/>
  <c r="C40" i="5"/>
  <c r="H40" i="5"/>
  <c r="C43" i="5"/>
  <c r="I43" i="5" s="1"/>
  <c r="E49" i="3" l="1"/>
  <c r="G49" i="3" s="1"/>
  <c r="H44" i="7"/>
  <c r="I50" i="3"/>
  <c r="J50" i="3"/>
  <c r="S44" i="10"/>
  <c r="S47" i="10" s="1"/>
  <c r="T47" i="10" s="1"/>
  <c r="L48" i="10" s="1"/>
  <c r="R48" i="10" s="1"/>
  <c r="T48" i="10" s="1"/>
  <c r="F109" i="10" s="1"/>
  <c r="J110" i="10" s="1"/>
  <c r="S45" i="10"/>
  <c r="T45" i="10" s="1"/>
  <c r="V45" i="10" s="1"/>
  <c r="V47" i="10" s="1"/>
  <c r="S79" i="10"/>
  <c r="T79" i="10" s="1"/>
  <c r="V79" i="10" s="1"/>
  <c r="V81" i="10" s="1"/>
  <c r="S11" i="10"/>
  <c r="T11" i="10" s="1"/>
  <c r="V11" i="10" s="1"/>
  <c r="V13" i="10" s="1"/>
  <c r="E48" i="3"/>
  <c r="G48" i="3" s="1"/>
  <c r="H44" i="5"/>
  <c r="C110" i="10"/>
  <c r="C111" i="10" l="1"/>
  <c r="J111" i="10"/>
  <c r="C113" i="10" s="1"/>
  <c r="J113" i="10" s="1"/>
  <c r="I48" i="3"/>
  <c r="J48" i="3"/>
  <c r="J64" i="3" s="1"/>
  <c r="I49" i="3"/>
  <c r="J49" i="3"/>
  <c r="H6" i="3" l="1"/>
  <c r="D13" i="3" s="1"/>
  <c r="H7" i="3"/>
  <c r="F13" i="3" s="1"/>
  <c r="E66" i="3"/>
  <c r="G66" i="3" s="1"/>
  <c r="K113" i="10"/>
  <c r="J66" i="3" l="1"/>
  <c r="J68" i="3" s="1"/>
  <c r="I66" i="3"/>
  <c r="D14" i="3"/>
  <c r="D34" i="3" s="1"/>
  <c r="D38" i="3" l="1"/>
  <c r="B8" i="2" s="1"/>
  <c r="D42" i="3"/>
  <c r="B7" i="2" s="1"/>
</calcChain>
</file>

<file path=xl/sharedStrings.xml><?xml version="1.0" encoding="utf-8"?>
<sst xmlns="http://schemas.openxmlformats.org/spreadsheetml/2006/main" count="3419" uniqueCount="518">
  <si>
    <t>●工事情報入力</t>
  </si>
  <si>
    <t>工事名：</t>
  </si>
  <si>
    <t>令和○○年度　○○事業　○○地区　○○工事</t>
  </si>
  <si>
    <r>
      <rPr>
        <sz val="11"/>
        <rFont val="DejaVu Sans"/>
        <family val="2"/>
      </rPr>
      <t>当初設計書金額（消費税相当額含む）：</t>
    </r>
    <r>
      <rPr>
        <sz val="11"/>
        <color indexed="10"/>
        <rFont val="DejaVu Sans"/>
        <family val="2"/>
      </rPr>
      <t>注１）</t>
    </r>
  </si>
  <si>
    <t>当初請負代金額（消費税相当額含む）：</t>
  </si>
  <si>
    <t>最終請負代金額（消費税相当額含む）：</t>
  </si>
  <si>
    <r>
      <rPr>
        <sz val="11"/>
        <rFont val="DejaVu Sans"/>
        <family val="2"/>
      </rPr>
      <t>既済部分検査済み出来高金額（消費税相当額含む）：</t>
    </r>
    <r>
      <rPr>
        <sz val="11"/>
        <color indexed="10"/>
        <rFont val="DejaVu Sans"/>
        <family val="2"/>
      </rPr>
      <t>注２）</t>
    </r>
  </si>
  <si>
    <t>落札率桁数</t>
  </si>
  <si>
    <t>落札率：</t>
  </si>
  <si>
    <t>工期：</t>
  </si>
  <si>
    <t>自）令和</t>
  </si>
  <si>
    <t>年</t>
  </si>
  <si>
    <t>月</t>
  </si>
  <si>
    <t>日</t>
  </si>
  <si>
    <t>至）令和</t>
  </si>
  <si>
    <r>
      <rPr>
        <sz val="11"/>
        <rFont val="DejaVu Sans"/>
        <family val="2"/>
      </rPr>
      <t>：受注者の入力欄</t>
    </r>
    <r>
      <rPr>
        <sz val="11"/>
        <color indexed="10"/>
        <rFont val="DejaVu Sans"/>
        <family val="2"/>
      </rPr>
      <t>注３</t>
    </r>
    <r>
      <rPr>
        <sz val="11"/>
        <color indexed="10"/>
        <rFont val="ＭＳ Ｐゴシック"/>
        <family val="3"/>
        <charset val="128"/>
      </rPr>
      <t>)</t>
    </r>
  </si>
  <si>
    <t>：発注者の入力欄</t>
  </si>
  <si>
    <t>：受注者入力後に発注者が再入力する欄</t>
  </si>
  <si>
    <r>
      <rPr>
        <sz val="9"/>
        <rFont val="DejaVu Sans"/>
        <family val="2"/>
      </rPr>
      <t>注</t>
    </r>
    <r>
      <rPr>
        <sz val="9"/>
        <rFont val="ＭＳ Ｐゴシック"/>
        <family val="3"/>
        <charset val="128"/>
      </rPr>
      <t>1</t>
    </r>
    <r>
      <rPr>
        <sz val="9"/>
        <rFont val="DejaVu Sans"/>
        <family val="2"/>
      </rPr>
      <t>）：受注者は入札時の予定価格（消費税相当額含む）を入力すること。</t>
    </r>
  </si>
  <si>
    <r>
      <rPr>
        <sz val="9"/>
        <rFont val="DejaVu Sans"/>
        <family val="2"/>
      </rPr>
      <t>注</t>
    </r>
    <r>
      <rPr>
        <sz val="9"/>
        <rFont val="ＭＳ Ｐゴシック"/>
        <family val="3"/>
        <charset val="128"/>
      </rPr>
      <t>2</t>
    </r>
    <r>
      <rPr>
        <sz val="9"/>
        <rFont val="DejaVu Sans"/>
        <family val="2"/>
      </rPr>
      <t>）：受注者は平成</t>
    </r>
    <r>
      <rPr>
        <sz val="9"/>
        <rFont val="ＭＳ Ｐゴシック"/>
        <family val="3"/>
        <charset val="128"/>
      </rPr>
      <t>20</t>
    </r>
    <r>
      <rPr>
        <sz val="9"/>
        <rFont val="DejaVu Sans"/>
        <family val="2"/>
      </rPr>
      <t>年</t>
    </r>
    <r>
      <rPr>
        <sz val="9"/>
        <rFont val="ＭＳ Ｐゴシック"/>
        <family val="3"/>
        <charset val="128"/>
      </rPr>
      <t>7</t>
    </r>
    <r>
      <rPr>
        <sz val="9"/>
        <rFont val="DejaVu Sans"/>
        <family val="2"/>
      </rPr>
      <t>月</t>
    </r>
    <r>
      <rPr>
        <sz val="9"/>
        <rFont val="ＭＳ Ｐゴシック"/>
        <family val="3"/>
        <charset val="128"/>
      </rPr>
      <t>6</t>
    </r>
    <r>
      <rPr>
        <sz val="9"/>
        <rFont val="DejaVu Sans"/>
        <family val="2"/>
      </rPr>
      <t>日以前の既済部分検査済み出来高金額については、下記式により概算額を算出して入力すること。</t>
    </r>
  </si>
  <si>
    <r>
      <rPr>
        <sz val="9"/>
        <rFont val="DejaVu Sans"/>
        <family val="2"/>
      </rPr>
      <t>　　　　出来形概算金額＝部分払い金額／（</t>
    </r>
    <r>
      <rPr>
        <sz val="9"/>
        <rFont val="ＭＳ Ｐゴシック"/>
        <family val="3"/>
        <charset val="128"/>
      </rPr>
      <t>9</t>
    </r>
    <r>
      <rPr>
        <sz val="9"/>
        <rFont val="DejaVu Sans"/>
        <family val="2"/>
      </rPr>
      <t>／</t>
    </r>
    <r>
      <rPr>
        <sz val="9"/>
        <rFont val="ＭＳ Ｐゴシック"/>
        <family val="3"/>
        <charset val="128"/>
      </rPr>
      <t>10</t>
    </r>
    <r>
      <rPr>
        <sz val="9"/>
        <rFont val="DejaVu Sans"/>
        <family val="2"/>
      </rPr>
      <t>－（前払い金額）／（請負代金額））</t>
    </r>
  </si>
  <si>
    <r>
      <rPr>
        <sz val="9"/>
        <rFont val="DejaVu Sans"/>
        <family val="2"/>
      </rPr>
      <t>注</t>
    </r>
    <r>
      <rPr>
        <sz val="9"/>
        <rFont val="ＭＳ Ｐゴシック"/>
        <family val="3"/>
        <charset val="128"/>
      </rPr>
      <t>3)</t>
    </r>
    <r>
      <rPr>
        <sz val="9"/>
        <rFont val="DejaVu Sans"/>
        <family val="2"/>
      </rPr>
      <t>：各シートには記入例を入力してあるが、実際の単価ではないので注意すること。</t>
    </r>
  </si>
  <si>
    <t>（増額時）</t>
  </si>
  <si>
    <t>別紙５</t>
  </si>
  <si>
    <r>
      <rPr>
        <sz val="16"/>
        <rFont val="DejaVu Sans"/>
        <family val="2"/>
      </rPr>
      <t>１</t>
    </r>
    <r>
      <rPr>
        <sz val="16"/>
        <rFont val="ＭＳ 明朝"/>
        <family val="1"/>
        <charset val="128"/>
      </rPr>
      <t>,</t>
    </r>
    <r>
      <rPr>
        <sz val="16"/>
        <rFont val="DejaVu Sans"/>
        <family val="2"/>
      </rPr>
      <t>スライド額算定調書</t>
    </r>
  </si>
  <si>
    <t>工事名</t>
  </si>
  <si>
    <t>請負代金額
（消費税相当額含む）</t>
  </si>
  <si>
    <t>工期</t>
  </si>
  <si>
    <t>自）</t>
  </si>
  <si>
    <t>令和</t>
  </si>
  <si>
    <t>至）</t>
  </si>
  <si>
    <r>
      <rPr>
        <sz val="12"/>
        <rFont val="DejaVu Sans"/>
        <family val="2"/>
      </rPr>
      <t>スライド金額（</t>
    </r>
    <r>
      <rPr>
        <sz val="12"/>
        <rFont val="ＭＳ 明朝"/>
        <family val="1"/>
        <charset val="128"/>
      </rPr>
      <t>S)</t>
    </r>
  </si>
  <si>
    <t>うち取引に係る消費税及び地方消費税の額</t>
  </si>
  <si>
    <t>※様式４、７に添付</t>
  </si>
  <si>
    <r>
      <rPr>
        <sz val="11"/>
        <color indexed="8"/>
        <rFont val="DejaVu Sans"/>
        <family val="2"/>
      </rPr>
      <t>※変更額の確定（同意）は「請負代金額の変更協議開始日」より</t>
    </r>
    <r>
      <rPr>
        <sz val="11"/>
        <color indexed="8"/>
        <rFont val="ＭＳ 明朝"/>
        <family val="1"/>
        <charset val="128"/>
      </rPr>
      <t>14</t>
    </r>
    <r>
      <rPr>
        <sz val="11"/>
        <color indexed="8"/>
        <rFont val="DejaVu Sans"/>
        <family val="2"/>
      </rPr>
      <t>日以内とする。</t>
    </r>
  </si>
  <si>
    <t>※変更契約は工期末に行うものとする。</t>
  </si>
  <si>
    <t>※単品スライドの変更契約を締結し、購入者が下請会社の場合は、適切に下請会社に支払うこと。</t>
  </si>
  <si>
    <t>※建設業法第２４条の３（下請負代金の支払）に基づく下請負契約の代金支払いについて、代金支払いを完了した日から１ヶ月以内に下請代金支払状況報告書（様式５）を作成し、各発注機関に提出すること。</t>
  </si>
  <si>
    <t>※スライド分を除く変更協議と同時にスライド変更を行う場合は、請負代金額欄に「スライド額を除く分の請負代金額（予定）」を記載するものとする。</t>
  </si>
  <si>
    <r>
      <rPr>
        <sz val="11"/>
        <rFont val="DejaVu Sans"/>
        <family val="2"/>
      </rPr>
      <t>２－１</t>
    </r>
    <r>
      <rPr>
        <sz val="11"/>
        <rFont val="ＭＳ Ｐゴシック"/>
        <family val="3"/>
        <charset val="128"/>
      </rPr>
      <t>,</t>
    </r>
    <r>
      <rPr>
        <sz val="11"/>
        <rFont val="DejaVu Sans"/>
        <family val="2"/>
      </rPr>
      <t>スライド額算定調書（計算書）</t>
    </r>
  </si>
  <si>
    <t>①</t>
  </si>
  <si>
    <t>請負代金額（消費税相当額含む）</t>
  </si>
  <si>
    <t>②</t>
  </si>
  <si>
    <t>既済部分検査済み出来高金額（消費税相当額含む）</t>
  </si>
  <si>
    <t>③</t>
  </si>
  <si>
    <t>単品スライド条項対象の請負代金額（①－②）
（消費税相当額含む）</t>
  </si>
  <si>
    <t>④</t>
  </si>
  <si>
    <r>
      <rPr>
        <sz val="11"/>
        <rFont val="DejaVu Sans"/>
        <family val="2"/>
      </rPr>
      <t>（</t>
    </r>
    <r>
      <rPr>
        <sz val="11"/>
        <rFont val="ＭＳ Ｐゴシック"/>
        <family val="3"/>
        <charset val="128"/>
      </rPr>
      <t>M</t>
    </r>
    <r>
      <rPr>
        <vertAlign val="superscript"/>
        <sz val="11"/>
        <rFont val="DejaVu Sans"/>
        <family val="2"/>
      </rPr>
      <t>変更材</t>
    </r>
    <r>
      <rPr>
        <sz val="11"/>
        <rFont val="DejaVu Sans"/>
        <family val="2"/>
      </rPr>
      <t>－</t>
    </r>
    <r>
      <rPr>
        <sz val="11"/>
        <rFont val="ＭＳ Ｐゴシック"/>
        <family val="3"/>
        <charset val="128"/>
      </rPr>
      <t>M</t>
    </r>
    <r>
      <rPr>
        <vertAlign val="superscript"/>
        <sz val="11"/>
        <rFont val="DejaVu Sans"/>
        <family val="2"/>
      </rPr>
      <t>当初材</t>
    </r>
    <r>
      <rPr>
        <sz val="11"/>
        <rFont val="DejaVu Sans"/>
        <family val="2"/>
      </rPr>
      <t>）
（消費税含む・落札率考慮）</t>
    </r>
  </si>
  <si>
    <t>⑤</t>
  </si>
  <si>
    <r>
      <rPr>
        <sz val="11"/>
        <rFont val="DejaVu Sans"/>
        <family val="2"/>
      </rPr>
      <t>（</t>
    </r>
    <r>
      <rPr>
        <sz val="11"/>
        <rFont val="ＭＳ Ｐゴシック"/>
        <family val="3"/>
        <charset val="128"/>
      </rPr>
      <t>M</t>
    </r>
    <r>
      <rPr>
        <vertAlign val="superscript"/>
        <sz val="11"/>
        <rFont val="DejaVu Sans"/>
        <family val="2"/>
      </rPr>
      <t>変更油</t>
    </r>
    <r>
      <rPr>
        <sz val="11"/>
        <rFont val="DejaVu Sans"/>
        <family val="2"/>
      </rPr>
      <t>－</t>
    </r>
    <r>
      <rPr>
        <sz val="11"/>
        <rFont val="ＭＳ Ｐゴシック"/>
        <family val="3"/>
        <charset val="128"/>
      </rPr>
      <t>M</t>
    </r>
    <r>
      <rPr>
        <vertAlign val="superscript"/>
        <sz val="11"/>
        <rFont val="DejaVu Sans"/>
        <family val="2"/>
      </rPr>
      <t>当初油</t>
    </r>
    <r>
      <rPr>
        <sz val="11"/>
        <rFont val="DejaVu Sans"/>
        <family val="2"/>
      </rPr>
      <t>）
（消費税含む・落札率考慮）</t>
    </r>
  </si>
  <si>
    <t>１）</t>
  </si>
  <si>
    <r>
      <rPr>
        <sz val="11"/>
        <rFont val="DejaVu Sans"/>
        <family val="2"/>
      </rPr>
      <t>スライド額（</t>
    </r>
    <r>
      <rPr>
        <sz val="11"/>
        <rFont val="ＭＳ Ｐゴシック"/>
        <family val="3"/>
        <charset val="128"/>
      </rPr>
      <t>S)</t>
    </r>
  </si>
  <si>
    <t>S</t>
  </si>
  <si>
    <t>＝</t>
  </si>
  <si>
    <r>
      <rPr>
        <sz val="11"/>
        <rFont val="DejaVu Sans"/>
        <family val="2"/>
      </rPr>
      <t>｛（</t>
    </r>
    <r>
      <rPr>
        <sz val="11"/>
        <rFont val="ＭＳ Ｐゴシック"/>
        <family val="3"/>
        <charset val="128"/>
      </rPr>
      <t>M</t>
    </r>
    <r>
      <rPr>
        <vertAlign val="superscript"/>
        <sz val="11"/>
        <rFont val="DejaVu Sans"/>
        <family val="2"/>
      </rPr>
      <t>変更材</t>
    </r>
    <r>
      <rPr>
        <sz val="11"/>
        <rFont val="DejaVu Sans"/>
        <family val="2"/>
      </rPr>
      <t>－</t>
    </r>
    <r>
      <rPr>
        <sz val="11"/>
        <rFont val="ＭＳ Ｐゴシック"/>
        <family val="3"/>
        <charset val="128"/>
      </rPr>
      <t>M</t>
    </r>
    <r>
      <rPr>
        <vertAlign val="superscript"/>
        <sz val="11"/>
        <rFont val="DejaVu Sans"/>
        <family val="2"/>
      </rPr>
      <t>当初材</t>
    </r>
    <r>
      <rPr>
        <sz val="11"/>
        <rFont val="DejaVu Sans"/>
        <family val="2"/>
      </rPr>
      <t>）＋（</t>
    </r>
    <r>
      <rPr>
        <sz val="11"/>
        <rFont val="ＭＳ Ｐゴシック"/>
        <family val="3"/>
        <charset val="128"/>
      </rPr>
      <t>M</t>
    </r>
    <r>
      <rPr>
        <vertAlign val="superscript"/>
        <sz val="11"/>
        <rFont val="DejaVu Sans"/>
        <family val="2"/>
      </rPr>
      <t>変更油</t>
    </r>
    <r>
      <rPr>
        <sz val="11"/>
        <rFont val="DejaVu Sans"/>
        <family val="2"/>
      </rPr>
      <t>－</t>
    </r>
    <r>
      <rPr>
        <sz val="11"/>
        <rFont val="ＭＳ Ｐゴシック"/>
        <family val="3"/>
        <charset val="128"/>
      </rPr>
      <t>M</t>
    </r>
    <r>
      <rPr>
        <vertAlign val="superscript"/>
        <sz val="11"/>
        <rFont val="DejaVu Sans"/>
        <family val="2"/>
      </rPr>
      <t>当初油</t>
    </r>
    <r>
      <rPr>
        <sz val="11"/>
        <rFont val="DejaVu Sans"/>
        <family val="2"/>
      </rPr>
      <t>）－</t>
    </r>
    <r>
      <rPr>
        <sz val="11"/>
        <rFont val="ＭＳ Ｐゴシック"/>
        <family val="3"/>
        <charset val="128"/>
      </rPr>
      <t>P×</t>
    </r>
    <r>
      <rPr>
        <sz val="11"/>
        <rFont val="DejaVu Sans"/>
        <family val="2"/>
      </rPr>
      <t>１／１００｝</t>
    </r>
  </si>
  <si>
    <t>＋</t>
  </si>
  <si>
    <t>－</t>
  </si>
  <si>
    <r>
      <rPr>
        <sz val="11"/>
        <rFont val="ＭＳ Ｐゴシック"/>
        <family val="3"/>
        <charset val="128"/>
      </rPr>
      <t>×</t>
    </r>
    <r>
      <rPr>
        <sz val="11"/>
        <rFont val="DejaVu Sans"/>
        <family val="2"/>
      </rPr>
      <t>　１／１００</t>
    </r>
  </si>
  <si>
    <r>
      <rPr>
        <sz val="11"/>
        <rFont val="ＭＳ Ｐゴシック"/>
        <family val="3"/>
        <charset val="128"/>
      </rPr>
      <t>M</t>
    </r>
    <r>
      <rPr>
        <vertAlign val="superscript"/>
        <sz val="11"/>
        <rFont val="DejaVu Sans"/>
        <family val="2"/>
      </rPr>
      <t>当初材</t>
    </r>
    <r>
      <rPr>
        <sz val="11"/>
        <rFont val="DejaVu Sans"/>
        <family val="2"/>
      </rPr>
      <t>，</t>
    </r>
    <r>
      <rPr>
        <sz val="11"/>
        <rFont val="ＭＳ Ｐゴシック"/>
        <family val="3"/>
        <charset val="128"/>
      </rPr>
      <t>M</t>
    </r>
    <r>
      <rPr>
        <vertAlign val="superscript"/>
        <sz val="11"/>
        <rFont val="DejaVu Sans"/>
        <family val="2"/>
      </rPr>
      <t>当初油</t>
    </r>
    <r>
      <rPr>
        <sz val="11"/>
        <rFont val="DejaVu Sans"/>
        <family val="2"/>
      </rPr>
      <t>＝｛ｐ１</t>
    </r>
    <r>
      <rPr>
        <sz val="11"/>
        <rFont val="ＭＳ Ｐゴシック"/>
        <family val="3"/>
        <charset val="128"/>
      </rPr>
      <t>×D1</t>
    </r>
    <r>
      <rPr>
        <sz val="11"/>
        <rFont val="DejaVu Sans"/>
        <family val="2"/>
      </rPr>
      <t>＋ｐ２</t>
    </r>
    <r>
      <rPr>
        <sz val="11"/>
        <rFont val="ＭＳ Ｐゴシック"/>
        <family val="3"/>
        <charset val="128"/>
      </rPr>
      <t>×D2</t>
    </r>
  </si>
  <si>
    <r>
      <rPr>
        <sz val="11"/>
        <rFont val="DejaVu Sans"/>
        <family val="2"/>
      </rPr>
      <t>＋・・・・・・・＋ｐｍ</t>
    </r>
    <r>
      <rPr>
        <sz val="11"/>
        <rFont val="ＭＳ Ｐゴシック"/>
        <family val="3"/>
        <charset val="128"/>
      </rPr>
      <t>×Dm</t>
    </r>
    <r>
      <rPr>
        <sz val="11"/>
        <rFont val="DejaVu Sans"/>
        <family val="2"/>
      </rPr>
      <t>｝</t>
    </r>
    <r>
      <rPr>
        <sz val="11"/>
        <rFont val="ＭＳ Ｐゴシック"/>
        <family val="3"/>
        <charset val="128"/>
      </rPr>
      <t>×</t>
    </r>
    <r>
      <rPr>
        <sz val="11"/>
        <rFont val="DejaVu Sans"/>
        <family val="2"/>
      </rPr>
      <t>ｋ</t>
    </r>
    <r>
      <rPr>
        <sz val="11"/>
        <rFont val="ＭＳ Ｐゴシック"/>
        <family val="3"/>
        <charset val="128"/>
      </rPr>
      <t>×</t>
    </r>
    <r>
      <rPr>
        <sz val="11"/>
        <rFont val="DejaVu Sans"/>
        <family val="2"/>
      </rPr>
      <t>１１０／１００</t>
    </r>
  </si>
  <si>
    <r>
      <rPr>
        <sz val="11"/>
        <rFont val="ＭＳ Ｐゴシック"/>
        <family val="3"/>
        <charset val="128"/>
      </rPr>
      <t>M</t>
    </r>
    <r>
      <rPr>
        <vertAlign val="superscript"/>
        <sz val="11"/>
        <rFont val="DejaVu Sans"/>
        <family val="2"/>
      </rPr>
      <t>変更材</t>
    </r>
    <r>
      <rPr>
        <sz val="11"/>
        <rFont val="DejaVu Sans"/>
        <family val="2"/>
      </rPr>
      <t>，</t>
    </r>
    <r>
      <rPr>
        <sz val="11"/>
        <rFont val="ＭＳ Ｐゴシック"/>
        <family val="3"/>
        <charset val="128"/>
      </rPr>
      <t>M</t>
    </r>
    <r>
      <rPr>
        <vertAlign val="superscript"/>
        <sz val="11"/>
        <rFont val="DejaVu Sans"/>
        <family val="2"/>
      </rPr>
      <t>変更油</t>
    </r>
    <r>
      <rPr>
        <sz val="11"/>
        <rFont val="DejaVu Sans"/>
        <family val="2"/>
      </rPr>
      <t>＝｛ｐ’１</t>
    </r>
    <r>
      <rPr>
        <sz val="11"/>
        <rFont val="ＭＳ Ｐゴシック"/>
        <family val="3"/>
        <charset val="128"/>
      </rPr>
      <t>×D1</t>
    </r>
    <r>
      <rPr>
        <sz val="11"/>
        <rFont val="DejaVu Sans"/>
        <family val="2"/>
      </rPr>
      <t>＋ｐ’２</t>
    </r>
    <r>
      <rPr>
        <sz val="11"/>
        <rFont val="ＭＳ Ｐゴシック"/>
        <family val="3"/>
        <charset val="128"/>
      </rPr>
      <t>×D2</t>
    </r>
  </si>
  <si>
    <r>
      <rPr>
        <sz val="11"/>
        <rFont val="DejaVu Sans"/>
        <family val="2"/>
      </rPr>
      <t>＋・・・・・・・＋ｐ’ｍ</t>
    </r>
    <r>
      <rPr>
        <sz val="11"/>
        <rFont val="ＭＳ Ｐゴシック"/>
        <family val="3"/>
        <charset val="128"/>
      </rPr>
      <t>×Dm</t>
    </r>
    <r>
      <rPr>
        <sz val="11"/>
        <rFont val="DejaVu Sans"/>
        <family val="2"/>
      </rPr>
      <t>｝</t>
    </r>
    <r>
      <rPr>
        <sz val="11"/>
        <rFont val="ＭＳ Ｐゴシック"/>
        <family val="3"/>
        <charset val="128"/>
      </rPr>
      <t>×</t>
    </r>
    <r>
      <rPr>
        <sz val="11"/>
        <rFont val="DejaVu Sans"/>
        <family val="2"/>
      </rPr>
      <t>ｋ</t>
    </r>
    <r>
      <rPr>
        <sz val="11"/>
        <rFont val="ＭＳ Ｐゴシック"/>
        <family val="3"/>
        <charset val="128"/>
      </rPr>
      <t>×</t>
    </r>
    <r>
      <rPr>
        <sz val="11"/>
        <rFont val="DejaVu Sans"/>
        <family val="2"/>
      </rPr>
      <t>１１０／１００</t>
    </r>
  </si>
  <si>
    <r>
      <rPr>
        <sz val="11"/>
        <rFont val="ＭＳ Ｐゴシック"/>
        <family val="3"/>
        <charset val="128"/>
      </rPr>
      <t>M</t>
    </r>
    <r>
      <rPr>
        <vertAlign val="superscript"/>
        <sz val="11"/>
        <rFont val="DejaVu Sans"/>
        <family val="2"/>
      </rPr>
      <t>当初材</t>
    </r>
    <r>
      <rPr>
        <sz val="11"/>
        <rFont val="DejaVu Sans"/>
        <family val="2"/>
      </rPr>
      <t>，</t>
    </r>
    <r>
      <rPr>
        <sz val="11"/>
        <rFont val="ＭＳ Ｐゴシック"/>
        <family val="3"/>
        <charset val="128"/>
      </rPr>
      <t>M</t>
    </r>
    <r>
      <rPr>
        <vertAlign val="superscript"/>
        <sz val="11"/>
        <rFont val="DejaVu Sans"/>
        <family val="2"/>
      </rPr>
      <t>当初油</t>
    </r>
  </si>
  <si>
    <t>：</t>
  </si>
  <si>
    <t>価格変動前の鋼材類、その他材料又は燃料油の金額</t>
  </si>
  <si>
    <r>
      <rPr>
        <sz val="11"/>
        <rFont val="ＭＳ Ｐゴシック"/>
        <family val="3"/>
        <charset val="128"/>
      </rPr>
      <t>M</t>
    </r>
    <r>
      <rPr>
        <vertAlign val="superscript"/>
        <sz val="11"/>
        <rFont val="DejaVu Sans"/>
        <family val="2"/>
      </rPr>
      <t>変更材</t>
    </r>
    <r>
      <rPr>
        <sz val="11"/>
        <rFont val="DejaVu Sans"/>
        <family val="2"/>
      </rPr>
      <t>，</t>
    </r>
    <r>
      <rPr>
        <sz val="11"/>
        <rFont val="ＭＳ Ｐゴシック"/>
        <family val="3"/>
        <charset val="128"/>
      </rPr>
      <t>M</t>
    </r>
    <r>
      <rPr>
        <vertAlign val="superscript"/>
        <sz val="11"/>
        <rFont val="DejaVu Sans"/>
        <family val="2"/>
      </rPr>
      <t>変更油</t>
    </r>
  </si>
  <si>
    <t>価格変動後の鋼材類、その他材料又は燃料油の金額</t>
  </si>
  <si>
    <t>ｐ</t>
  </si>
  <si>
    <t>設計時点における各対象材料の単価</t>
  </si>
  <si>
    <t>ｐ’</t>
  </si>
  <si>
    <t>価格変動後における各対象材料の単価</t>
  </si>
  <si>
    <t>D</t>
  </si>
  <si>
    <t>各対象材料について算定した対象数量</t>
  </si>
  <si>
    <t>ｋ</t>
  </si>
  <si>
    <t>落札率</t>
  </si>
  <si>
    <t>２）</t>
  </si>
  <si>
    <r>
      <rPr>
        <sz val="11"/>
        <rFont val="DejaVu Sans"/>
        <family val="2"/>
      </rPr>
      <t>スライド額（</t>
    </r>
    <r>
      <rPr>
        <sz val="11"/>
        <rFont val="ＭＳ Ｐゴシック"/>
        <family val="3"/>
        <charset val="128"/>
      </rPr>
      <t>S’)</t>
    </r>
  </si>
  <si>
    <t>S'</t>
  </si>
  <si>
    <r>
      <rPr>
        <sz val="11"/>
        <rFont val="DejaVu Sans"/>
        <family val="2"/>
      </rPr>
      <t>スライド額</t>
    </r>
    <r>
      <rPr>
        <sz val="11"/>
        <rFont val="ＭＳ Ｐゴシック"/>
        <family val="3"/>
        <charset val="128"/>
      </rPr>
      <t>S</t>
    </r>
  </si>
  <si>
    <t>×</t>
  </si>
  <si>
    <t>１００／１１０</t>
  </si>
  <si>
    <t>（万円未満切り捨て）</t>
  </si>
  <si>
    <t>３）</t>
  </si>
  <si>
    <t>消費税相当額</t>
  </si>
  <si>
    <r>
      <rPr>
        <sz val="11"/>
        <rFont val="DejaVu Sans"/>
        <family val="2"/>
      </rPr>
      <t>スライド額（</t>
    </r>
    <r>
      <rPr>
        <sz val="11"/>
        <rFont val="ＭＳ Ｐゴシック"/>
        <family val="3"/>
        <charset val="128"/>
      </rPr>
      <t>S')</t>
    </r>
  </si>
  <si>
    <t>4)</t>
  </si>
  <si>
    <r>
      <rPr>
        <sz val="11"/>
        <rFont val="DejaVu Sans"/>
        <family val="2"/>
      </rPr>
      <t>２－２</t>
    </r>
    <r>
      <rPr>
        <sz val="11"/>
        <rFont val="ＭＳ Ｐゴシック"/>
        <family val="3"/>
        <charset val="128"/>
      </rPr>
      <t>,</t>
    </r>
    <r>
      <rPr>
        <sz val="11"/>
        <rFont val="DejaVu Sans"/>
        <family val="2"/>
      </rPr>
      <t>スライド額算定調書（品目別の適用可否）</t>
    </r>
  </si>
  <si>
    <t>品目類</t>
  </si>
  <si>
    <t>変動額（円）</t>
  </si>
  <si>
    <t>適用の可否</t>
  </si>
  <si>
    <t>各種資材類</t>
  </si>
  <si>
    <t>小計</t>
  </si>
  <si>
    <t>合計</t>
  </si>
  <si>
    <t>※様式４に添付</t>
  </si>
  <si>
    <t>別紙４－１</t>
  </si>
  <si>
    <t>【鋼材類】</t>
  </si>
  <si>
    <t>品目１</t>
  </si>
  <si>
    <t>①乙　購入数量に対する　設計数量（積算書の計上数量）</t>
  </si>
  <si>
    <t>t</t>
  </si>
  <si>
    <r>
      <rPr>
        <sz val="10"/>
        <rFont val="ＭＳ Ｐゴシック"/>
        <family val="3"/>
        <charset val="128"/>
      </rPr>
      <t>H</t>
    </r>
    <r>
      <rPr>
        <sz val="10"/>
        <rFont val="DejaVu Sans"/>
        <family val="2"/>
      </rPr>
      <t>形鋼杭</t>
    </r>
  </si>
  <si>
    <t>甲　当初設計単価</t>
  </si>
  <si>
    <t>円</t>
  </si>
  <si>
    <t>規格</t>
  </si>
  <si>
    <t>購入数量（証明済み）</t>
  </si>
  <si>
    <r>
      <rPr>
        <sz val="10"/>
        <rFont val="DejaVu Sans"/>
        <family val="2"/>
      </rPr>
      <t>対象数量　</t>
    </r>
    <r>
      <rPr>
        <sz val="10"/>
        <color indexed="10"/>
        <rFont val="DejaVu Sans"/>
        <family val="2"/>
      </rPr>
      <t>注</t>
    </r>
    <r>
      <rPr>
        <sz val="10"/>
        <color indexed="10"/>
        <rFont val="ＭＳ Ｐゴシック"/>
        <family val="3"/>
        <charset val="128"/>
      </rPr>
      <t>1)</t>
    </r>
  </si>
  <si>
    <t>単価コード</t>
  </si>
  <si>
    <t>SHK400</t>
  </si>
  <si>
    <t>計</t>
  </si>
  <si>
    <r>
      <rPr>
        <sz val="10"/>
        <rFont val="DejaVu Sans"/>
        <family val="2"/>
      </rPr>
      <t>当初単価</t>
    </r>
    <r>
      <rPr>
        <sz val="10"/>
        <rFont val="ＭＳ Ｐゴシック"/>
        <family val="3"/>
        <charset val="128"/>
      </rPr>
      <t>p×</t>
    </r>
    <r>
      <rPr>
        <sz val="10"/>
        <rFont val="DejaVu Sans"/>
        <family val="2"/>
      </rPr>
      <t>対象数量</t>
    </r>
  </si>
  <si>
    <t>②乙　購入価格
（税込み）</t>
  </si>
  <si>
    <t>③甲　実勢価格
（県単価：税抜き）</t>
  </si>
  <si>
    <r>
      <rPr>
        <sz val="11"/>
        <color indexed="10"/>
        <rFont val="DejaVu Sans"/>
        <family val="2"/>
      </rPr>
      <t>注</t>
    </r>
    <r>
      <rPr>
        <sz val="11"/>
        <color indexed="10"/>
        <rFont val="ＭＳ Ｐゴシック"/>
        <family val="3"/>
        <charset val="128"/>
      </rPr>
      <t>5</t>
    </r>
    <r>
      <rPr>
        <sz val="11"/>
        <color indexed="10"/>
        <rFont val="DejaVu Sans"/>
        <family val="2"/>
      </rPr>
      <t>）</t>
    </r>
  </si>
  <si>
    <t>乙　購入代金額</t>
  </si>
  <si>
    <r>
      <rPr>
        <sz val="10"/>
        <rFont val="DejaVu Sans"/>
        <family val="2"/>
      </rPr>
      <t>乙　購入金額
①</t>
    </r>
    <r>
      <rPr>
        <sz val="10"/>
        <rFont val="ＭＳ Ｐゴシック"/>
        <family val="3"/>
        <charset val="128"/>
      </rPr>
      <t>×②</t>
    </r>
  </si>
  <si>
    <r>
      <rPr>
        <sz val="10"/>
        <rFont val="DejaVu Sans"/>
        <family val="2"/>
      </rPr>
      <t>甲　実績価格
①</t>
    </r>
    <r>
      <rPr>
        <sz val="10"/>
        <rFont val="ＭＳ Ｐゴシック"/>
        <family val="3"/>
        <charset val="128"/>
      </rPr>
      <t>×③</t>
    </r>
  </si>
  <si>
    <r>
      <rPr>
        <sz val="10"/>
        <rFont val="DejaVu Sans"/>
        <family val="2"/>
      </rPr>
      <t>スライド単価</t>
    </r>
    <r>
      <rPr>
        <sz val="10"/>
        <rFont val="ＭＳ Ｐゴシック"/>
        <family val="3"/>
        <charset val="128"/>
      </rPr>
      <t>p'×</t>
    </r>
    <r>
      <rPr>
        <sz val="10"/>
        <rFont val="DejaVu Sans"/>
        <family val="2"/>
      </rPr>
      <t>対象数量</t>
    </r>
  </si>
  <si>
    <t>甲　スライド単価　ｐ’</t>
  </si>
  <si>
    <r>
      <rPr>
        <sz val="10"/>
        <rFont val="DejaVu Sans"/>
        <family val="2"/>
      </rPr>
      <t>ｐ’＝</t>
    </r>
    <r>
      <rPr>
        <sz val="10"/>
        <rFont val="ＭＳ Ｐゴシック"/>
        <family val="3"/>
        <charset val="128"/>
      </rPr>
      <t>Σ</t>
    </r>
    <r>
      <rPr>
        <sz val="10"/>
        <rFont val="DejaVu Sans"/>
        <family val="2"/>
      </rPr>
      <t>（購入数量</t>
    </r>
    <r>
      <rPr>
        <sz val="10"/>
        <rFont val="ＭＳ Ｐゴシック"/>
        <family val="3"/>
        <charset val="128"/>
      </rPr>
      <t>×</t>
    </r>
    <r>
      <rPr>
        <sz val="10"/>
        <rFont val="DejaVu Sans"/>
        <family val="2"/>
      </rPr>
      <t>実勢価格）</t>
    </r>
    <r>
      <rPr>
        <sz val="10"/>
        <rFont val="ＭＳ Ｐゴシック"/>
        <family val="3"/>
        <charset val="128"/>
      </rPr>
      <t>÷</t>
    </r>
    <r>
      <rPr>
        <sz val="10"/>
        <rFont val="DejaVu Sans"/>
        <family val="2"/>
      </rPr>
      <t>購入数量＝</t>
    </r>
  </si>
  <si>
    <t>÷</t>
  </si>
  <si>
    <r>
      <rPr>
        <sz val="10"/>
        <rFont val="DejaVu Sans"/>
        <family val="2"/>
      </rPr>
      <t>注</t>
    </r>
    <r>
      <rPr>
        <sz val="10"/>
        <rFont val="ＭＳ Ｐゴシック"/>
        <family val="3"/>
        <charset val="128"/>
      </rPr>
      <t>1)</t>
    </r>
    <r>
      <rPr>
        <sz val="10"/>
        <rFont val="DejaVu Sans"/>
        <family val="2"/>
      </rPr>
      <t>対象数量は設計数量とする、購入数量は設計数量以上でなければならない。</t>
    </r>
    <r>
      <rPr>
        <sz val="10"/>
        <rFont val="ＭＳ Ｐゴシック"/>
        <family val="3"/>
        <charset val="128"/>
      </rPr>
      <t>(</t>
    </r>
    <r>
      <rPr>
        <sz val="10"/>
        <rFont val="DejaVu Sans"/>
        <family val="2"/>
      </rPr>
      <t>コメントの内容を確認して入力すること。）</t>
    </r>
  </si>
  <si>
    <r>
      <rPr>
        <sz val="10"/>
        <rFont val="DejaVu Sans"/>
        <family val="2"/>
      </rPr>
      <t>注</t>
    </r>
    <r>
      <rPr>
        <sz val="10"/>
        <rFont val="ＭＳ Ｐゴシック"/>
        <family val="3"/>
        <charset val="128"/>
      </rPr>
      <t>2)</t>
    </r>
    <r>
      <rPr>
        <sz val="10"/>
        <rFont val="DejaVu Sans"/>
        <family val="2"/>
      </rPr>
      <t>乙　購入代金額は、設計数量＝購入数量の時は購入価格を採用し、設計数量＜購入数量の時は（設計数量／購入数量）</t>
    </r>
    <r>
      <rPr>
        <sz val="10"/>
        <rFont val="ＭＳ Ｐゴシック"/>
        <family val="3"/>
        <charset val="128"/>
      </rPr>
      <t>×</t>
    </r>
    <r>
      <rPr>
        <sz val="10"/>
        <rFont val="DejaVu Sans"/>
        <family val="2"/>
      </rPr>
      <t>購入金額の調整をする。</t>
    </r>
  </si>
  <si>
    <r>
      <rPr>
        <sz val="10"/>
        <rFont val="DejaVu Sans"/>
        <family val="2"/>
      </rPr>
      <t>注</t>
    </r>
    <r>
      <rPr>
        <sz val="10"/>
        <rFont val="ＭＳ Ｐゴシック"/>
        <family val="3"/>
        <charset val="128"/>
      </rPr>
      <t>3)</t>
    </r>
    <r>
      <rPr>
        <sz val="10"/>
        <rFont val="DejaVu Sans"/>
        <family val="2"/>
      </rPr>
      <t>「①現場場内建設機械に係る数量」と「資機材運搬に係る数量」について同一月内で複数の申請があった場合は、別紙【月別平均単価算出表】により、各月毎にそれぞれの購入数量と購入価格の加重平均による値を「②購入価格」に入力すること。</t>
    </r>
  </si>
  <si>
    <r>
      <rPr>
        <sz val="10"/>
        <rFont val="DejaVu Sans"/>
        <family val="2"/>
      </rPr>
      <t>注</t>
    </r>
    <r>
      <rPr>
        <sz val="10"/>
        <rFont val="ＭＳ Ｐゴシック"/>
        <family val="3"/>
        <charset val="128"/>
      </rPr>
      <t>4)</t>
    </r>
    <r>
      <rPr>
        <sz val="10"/>
        <rFont val="DejaVu Sans"/>
        <family val="2"/>
      </rPr>
      <t>材料ロスを積算上スクラップとして計上しているものは、スクラップも対象材料として売却金額の上昇分を考慮すること。</t>
    </r>
  </si>
  <si>
    <r>
      <rPr>
        <sz val="10"/>
        <rFont val="DejaVu Sans"/>
        <family val="2"/>
      </rPr>
      <t>注</t>
    </r>
    <r>
      <rPr>
        <sz val="10"/>
        <rFont val="ＭＳ Ｐゴシック"/>
        <family val="3"/>
        <charset val="128"/>
      </rPr>
      <t>5)</t>
    </r>
    <r>
      <rPr>
        <sz val="10"/>
        <rFont val="DejaVu Sans"/>
        <family val="2"/>
      </rPr>
      <t>県単価（積算システム上の単価）によらない単価で、物価資料に記載のあるものは物価資料の単価を該当月の欄に手入力すること。見積もりによる単価は、物価資料に記載のある類似品等から妥当性を確認した上で、乙の購入価格を該当月の欄に手入力すること。</t>
    </r>
  </si>
  <si>
    <t>品目２</t>
  </si>
  <si>
    <t>本</t>
  </si>
  <si>
    <t>品目３</t>
  </si>
  <si>
    <t>品目４</t>
  </si>
  <si>
    <t>品目５</t>
  </si>
  <si>
    <t>品目６</t>
  </si>
  <si>
    <t>品目７</t>
  </si>
  <si>
    <t>品目８</t>
  </si>
  <si>
    <t>品目９</t>
  </si>
  <si>
    <t>品目１０</t>
  </si>
  <si>
    <t>品目１１</t>
  </si>
  <si>
    <t>品目１２</t>
  </si>
  <si>
    <t>品目１３</t>
  </si>
  <si>
    <t>品目１４</t>
  </si>
  <si>
    <t>品目１５</t>
  </si>
  <si>
    <t>品目１６</t>
  </si>
  <si>
    <t>品目１７</t>
  </si>
  <si>
    <t>品目１８</t>
  </si>
  <si>
    <t>品目１９</t>
  </si>
  <si>
    <t>品目２０</t>
  </si>
  <si>
    <t>品目２１</t>
  </si>
  <si>
    <t>品目２２</t>
  </si>
  <si>
    <t>品目２３</t>
  </si>
  <si>
    <t>品目２４</t>
  </si>
  <si>
    <t>品目２５</t>
  </si>
  <si>
    <t>品目２６</t>
  </si>
  <si>
    <t>品目２７</t>
  </si>
  <si>
    <t>品目２８</t>
  </si>
  <si>
    <t>品目２９</t>
  </si>
  <si>
    <t>品目３０</t>
  </si>
  <si>
    <t>【鋼材類　単品スライド条項適用の判定】</t>
  </si>
  <si>
    <t>単品スライド条項対象の請負代金額</t>
  </si>
  <si>
    <t>P</t>
  </si>
  <si>
    <t>単品スライド条項対象の
請負代金額の１％</t>
  </si>
  <si>
    <r>
      <rPr>
        <sz val="10"/>
        <rFont val="DejaVu Sans"/>
        <family val="2"/>
      </rPr>
      <t>Ｐ</t>
    </r>
    <r>
      <rPr>
        <sz val="10"/>
        <rFont val="ＭＳ Ｐゴシック"/>
        <family val="3"/>
        <charset val="128"/>
      </rPr>
      <t>×0.01</t>
    </r>
  </si>
  <si>
    <t>品目</t>
  </si>
  <si>
    <t>対象数量</t>
  </si>
  <si>
    <t>単位</t>
  </si>
  <si>
    <r>
      <rPr>
        <sz val="11"/>
        <rFont val="DejaVu Sans"/>
        <family val="2"/>
      </rPr>
      <t>当初単価</t>
    </r>
    <r>
      <rPr>
        <sz val="11"/>
        <rFont val="ＭＳ Ｐゴシック"/>
        <family val="3"/>
        <charset val="128"/>
      </rPr>
      <t>p×</t>
    </r>
    <r>
      <rPr>
        <sz val="11"/>
        <rFont val="DejaVu Sans"/>
        <family val="2"/>
      </rPr>
      <t>対象数量</t>
    </r>
  </si>
  <si>
    <r>
      <rPr>
        <sz val="10"/>
        <rFont val="ＭＳ Ｐゴシック"/>
        <family val="3"/>
        <charset val="128"/>
      </rPr>
      <t>M</t>
    </r>
    <r>
      <rPr>
        <sz val="10"/>
        <rFont val="DejaVu Sans"/>
        <family val="2"/>
      </rPr>
      <t>変更・鋼（甲）</t>
    </r>
  </si>
  <si>
    <t>落札率Ｋ</t>
  </si>
  <si>
    <r>
      <rPr>
        <sz val="11"/>
        <rFont val="ＭＳ Ｐゴシック"/>
        <family val="3"/>
        <charset val="128"/>
      </rPr>
      <t>×</t>
    </r>
    <r>
      <rPr>
        <sz val="11"/>
        <rFont val="DejaVu Sans"/>
        <family val="2"/>
      </rPr>
      <t>　　　　</t>
    </r>
    <r>
      <rPr>
        <sz val="11"/>
        <rFont val="ＭＳ Ｐゴシック"/>
        <family val="3"/>
        <charset val="128"/>
      </rPr>
      <t>1.10</t>
    </r>
    <r>
      <rPr>
        <sz val="11"/>
        <rFont val="DejaVu Sans"/>
        <family val="2"/>
      </rPr>
      <t>　　　　＝</t>
    </r>
  </si>
  <si>
    <r>
      <rPr>
        <sz val="10"/>
        <rFont val="ＭＳ Ｐゴシック"/>
        <family val="3"/>
        <charset val="128"/>
      </rPr>
      <t>M</t>
    </r>
    <r>
      <rPr>
        <sz val="10"/>
        <rFont val="DejaVu Sans"/>
        <family val="2"/>
      </rPr>
      <t>変更・鋼（乙）</t>
    </r>
  </si>
  <si>
    <t xml:space="preserve">  　　　　    　     　　　＝</t>
  </si>
  <si>
    <r>
      <rPr>
        <sz val="10"/>
        <rFont val="ＭＳ Ｐゴシック"/>
        <family val="3"/>
        <charset val="128"/>
      </rPr>
      <t>M</t>
    </r>
    <r>
      <rPr>
        <sz val="10"/>
        <rFont val="DejaVu Sans"/>
        <family val="2"/>
      </rPr>
      <t>当初・鋼（甲）</t>
    </r>
  </si>
  <si>
    <t>変動額　鋼</t>
  </si>
  <si>
    <t>-</t>
  </si>
  <si>
    <r>
      <rPr>
        <sz val="11"/>
        <rFont val="DejaVu Sans"/>
        <family val="2"/>
      </rPr>
      <t>【</t>
    </r>
    <r>
      <rPr>
        <sz val="11"/>
        <rFont val="ＭＳ Ｐゴシック"/>
        <family val="3"/>
        <charset val="128"/>
      </rPr>
      <t>As</t>
    </r>
    <r>
      <rPr>
        <sz val="11"/>
        <rFont val="DejaVu Sans"/>
        <family val="2"/>
      </rPr>
      <t>材類】</t>
    </r>
  </si>
  <si>
    <t>ｔ</t>
  </si>
  <si>
    <t>アスファルト混合物（金沢地区）</t>
  </si>
  <si>
    <r>
      <rPr>
        <sz val="10"/>
        <rFont val="DejaVu Sans"/>
        <family val="2"/>
      </rPr>
      <t>密粒度アスコン</t>
    </r>
    <r>
      <rPr>
        <sz val="10"/>
        <rFont val="ＭＳ Ｐゴシック"/>
        <family val="3"/>
        <charset val="128"/>
      </rPr>
      <t xml:space="preserve">(13F)
</t>
    </r>
    <r>
      <rPr>
        <sz val="10"/>
        <rFont val="DejaVu Sans"/>
        <family val="2"/>
      </rPr>
      <t>再生材混入率</t>
    </r>
    <r>
      <rPr>
        <sz val="10"/>
        <rFont val="ＭＳ Ｐゴシック"/>
        <family val="3"/>
        <charset val="128"/>
      </rPr>
      <t>50%</t>
    </r>
    <r>
      <rPr>
        <sz val="10"/>
        <rFont val="DejaVu Sans"/>
        <family val="2"/>
      </rPr>
      <t>以下</t>
    </r>
  </si>
  <si>
    <r>
      <rPr>
        <sz val="10"/>
        <rFont val="DejaVu Sans"/>
        <family val="2"/>
      </rPr>
      <t>注</t>
    </r>
    <r>
      <rPr>
        <sz val="10"/>
        <rFont val="ＭＳ Ｐゴシック"/>
        <family val="3"/>
        <charset val="128"/>
      </rPr>
      <t>5)</t>
    </r>
    <r>
      <rPr>
        <sz val="10"/>
        <rFont val="DejaVu Sans"/>
        <family val="2"/>
      </rPr>
      <t>甲実勢価格は、購入月の翌月の県単価（積算システム上の単価）が各購入月の欄に表示される。（アスファルト類の実勢価格は購入月の翌月の県単価であるため。）</t>
    </r>
  </si>
  <si>
    <r>
      <rPr>
        <sz val="10"/>
        <rFont val="DejaVu Sans"/>
        <family val="2"/>
      </rPr>
      <t>【</t>
    </r>
    <r>
      <rPr>
        <sz val="10"/>
        <rFont val="ＭＳ Ｐゴシック"/>
        <family val="3"/>
        <charset val="128"/>
      </rPr>
      <t>As</t>
    </r>
    <r>
      <rPr>
        <sz val="10"/>
        <rFont val="DejaVu Sans"/>
        <family val="2"/>
      </rPr>
      <t>材類　単品スライド条項適用の判定】</t>
    </r>
  </si>
  <si>
    <r>
      <rPr>
        <sz val="10"/>
        <rFont val="ＭＳ Ｐゴシック"/>
        <family val="3"/>
        <charset val="128"/>
      </rPr>
      <t>M</t>
    </r>
    <r>
      <rPr>
        <sz val="10"/>
        <rFont val="DejaVu Sans"/>
        <family val="2"/>
      </rPr>
      <t>変更・○（甲）</t>
    </r>
  </si>
  <si>
    <r>
      <rPr>
        <sz val="10"/>
        <rFont val="ＭＳ Ｐゴシック"/>
        <family val="3"/>
        <charset val="128"/>
      </rPr>
      <t>M</t>
    </r>
    <r>
      <rPr>
        <sz val="10"/>
        <rFont val="DejaVu Sans"/>
        <family val="2"/>
      </rPr>
      <t>変更・○（乙）</t>
    </r>
  </si>
  <si>
    <r>
      <rPr>
        <sz val="10"/>
        <rFont val="ＭＳ Ｐゴシック"/>
        <family val="3"/>
        <charset val="128"/>
      </rPr>
      <t>M</t>
    </r>
    <r>
      <rPr>
        <sz val="10"/>
        <rFont val="DejaVu Sans"/>
        <family val="2"/>
      </rPr>
      <t>当初・○（甲）</t>
    </r>
  </si>
  <si>
    <t>変動額　○</t>
  </si>
  <si>
    <t>【△材類】</t>
  </si>
  <si>
    <t>ｍ３</t>
  </si>
  <si>
    <t>生コンクリート</t>
  </si>
  <si>
    <r>
      <rPr>
        <sz val="10"/>
        <rFont val="ＭＳ Ｐゴシック"/>
        <family val="3"/>
        <charset val="128"/>
      </rPr>
      <t>18-8-40BB</t>
    </r>
    <r>
      <rPr>
        <sz val="10"/>
        <rFont val="DejaVu Sans"/>
        <family val="2"/>
      </rPr>
      <t>　</t>
    </r>
    <r>
      <rPr>
        <sz val="10"/>
        <rFont val="ＭＳ Ｐゴシック"/>
        <family val="3"/>
        <charset val="128"/>
      </rPr>
      <t xml:space="preserve">W/C≦60%
</t>
    </r>
    <r>
      <rPr>
        <sz val="10"/>
        <rFont val="DejaVu Sans"/>
        <family val="2"/>
      </rPr>
      <t>（</t>
    </r>
    <r>
      <rPr>
        <sz val="10"/>
        <rFont val="ＭＳ Ｐゴシック"/>
        <family val="3"/>
        <charset val="128"/>
      </rPr>
      <t>27-8-40BB</t>
    </r>
    <r>
      <rPr>
        <sz val="10"/>
        <rFont val="DejaVu Sans"/>
        <family val="2"/>
      </rPr>
      <t>　</t>
    </r>
    <r>
      <rPr>
        <sz val="10"/>
        <rFont val="ＭＳ Ｐゴシック"/>
        <family val="3"/>
        <charset val="128"/>
      </rPr>
      <t>W/C≦60%)</t>
    </r>
  </si>
  <si>
    <t>【△材類　単品スライド条項適用の判定】</t>
  </si>
  <si>
    <r>
      <rPr>
        <sz val="10"/>
        <rFont val="ＭＳ Ｐゴシック"/>
        <family val="3"/>
        <charset val="128"/>
      </rPr>
      <t>M</t>
    </r>
    <r>
      <rPr>
        <sz val="10"/>
        <rFont val="DejaVu Sans"/>
        <family val="2"/>
      </rPr>
      <t>変更・△（甲）</t>
    </r>
  </si>
  <si>
    <r>
      <rPr>
        <sz val="10"/>
        <rFont val="ＭＳ Ｐゴシック"/>
        <family val="3"/>
        <charset val="128"/>
      </rPr>
      <t>M</t>
    </r>
    <r>
      <rPr>
        <sz val="10"/>
        <rFont val="DejaVu Sans"/>
        <family val="2"/>
      </rPr>
      <t>変更・△（乙）</t>
    </r>
  </si>
  <si>
    <r>
      <rPr>
        <sz val="10"/>
        <rFont val="ＭＳ Ｐゴシック"/>
        <family val="3"/>
        <charset val="128"/>
      </rPr>
      <t>M</t>
    </r>
    <r>
      <rPr>
        <sz val="10"/>
        <rFont val="DejaVu Sans"/>
        <family val="2"/>
      </rPr>
      <t>当初・△（甲）</t>
    </r>
  </si>
  <si>
    <t>変動額　△</t>
  </si>
  <si>
    <t>別紙４－２</t>
  </si>
  <si>
    <t>【燃料油】</t>
  </si>
  <si>
    <t>Ｌ</t>
  </si>
  <si>
    <t>軽油</t>
  </si>
  <si>
    <r>
      <rPr>
        <sz val="10"/>
        <rFont val="ＭＳ Ｐゴシック"/>
        <family val="3"/>
        <charset val="128"/>
      </rPr>
      <t>①'</t>
    </r>
    <r>
      <rPr>
        <sz val="10"/>
        <rFont val="DejaVu Sans"/>
        <family val="2"/>
      </rPr>
      <t>乙　購入数量に対する　設計数量（運用マニュアルによる算出値）</t>
    </r>
  </si>
  <si>
    <r>
      <rPr>
        <sz val="10"/>
        <color indexed="10"/>
        <rFont val="DejaVu Sans"/>
        <family val="2"/>
      </rPr>
      <t>注</t>
    </r>
    <r>
      <rPr>
        <sz val="10"/>
        <color indexed="10"/>
        <rFont val="ＭＳ Ｐゴシック"/>
        <family val="3"/>
        <charset val="128"/>
      </rPr>
      <t>4)</t>
    </r>
  </si>
  <si>
    <t>購入数量
（未証明）</t>
  </si>
  <si>
    <t>購入数量
合計</t>
  </si>
  <si>
    <r>
      <rPr>
        <sz val="10"/>
        <rFont val="ＭＳ Ｐゴシック"/>
        <family val="3"/>
        <charset val="128"/>
      </rPr>
      <t>JIS1,2</t>
    </r>
    <r>
      <rPr>
        <sz val="10"/>
        <rFont val="DejaVu Sans"/>
        <family val="2"/>
      </rPr>
      <t>号</t>
    </r>
  </si>
  <si>
    <r>
      <rPr>
        <sz val="10"/>
        <rFont val="DejaVu Sans"/>
        <family val="2"/>
      </rPr>
      <t xml:space="preserve">①乙　購入数量
</t>
    </r>
    <r>
      <rPr>
        <sz val="9"/>
        <rFont val="DejaVu Sans"/>
        <family val="2"/>
      </rPr>
      <t>（現場内建設機械に係る数量）</t>
    </r>
  </si>
  <si>
    <r>
      <rPr>
        <sz val="10"/>
        <rFont val="ＭＳ Ｐゴシック"/>
        <family val="3"/>
        <charset val="128"/>
      </rPr>
      <t>①'</t>
    </r>
    <r>
      <rPr>
        <sz val="10"/>
        <rFont val="DejaVu Sans"/>
        <family val="2"/>
      </rPr>
      <t>乙　購入数量
（資機材運搬に係る数量）</t>
    </r>
  </si>
  <si>
    <r>
      <rPr>
        <sz val="10"/>
        <rFont val="DejaVu Sans"/>
        <family val="2"/>
      </rPr>
      <t>乙　購入代金額
　</t>
    </r>
    <r>
      <rPr>
        <sz val="10"/>
        <color indexed="10"/>
        <rFont val="DejaVu Sans"/>
        <family val="2"/>
      </rPr>
      <t>注</t>
    </r>
    <r>
      <rPr>
        <sz val="10"/>
        <color indexed="10"/>
        <rFont val="ＭＳ Ｐゴシック"/>
        <family val="3"/>
        <charset val="128"/>
      </rPr>
      <t>2)</t>
    </r>
  </si>
  <si>
    <r>
      <rPr>
        <sz val="10"/>
        <rFont val="DejaVu Sans"/>
        <family val="2"/>
      </rPr>
      <t>乙　購入金額
①</t>
    </r>
    <r>
      <rPr>
        <sz val="10"/>
        <rFont val="ＭＳ Ｐゴシック"/>
        <family val="3"/>
        <charset val="128"/>
      </rPr>
      <t>'×②</t>
    </r>
  </si>
  <si>
    <r>
      <rPr>
        <sz val="10"/>
        <rFont val="DejaVu Sans"/>
        <family val="2"/>
      </rPr>
      <t>甲　実績価格
（①＋①</t>
    </r>
    <r>
      <rPr>
        <sz val="10"/>
        <rFont val="ＭＳ Ｐゴシック"/>
        <family val="3"/>
        <charset val="128"/>
      </rPr>
      <t>'</t>
    </r>
    <r>
      <rPr>
        <sz val="10"/>
        <rFont val="DejaVu Sans"/>
        <family val="2"/>
      </rPr>
      <t>）</t>
    </r>
    <r>
      <rPr>
        <sz val="10"/>
        <rFont val="ＭＳ Ｐゴシック"/>
        <family val="3"/>
        <charset val="128"/>
      </rPr>
      <t>×③</t>
    </r>
  </si>
  <si>
    <t>④+⑤</t>
  </si>
  <si>
    <r>
      <rPr>
        <sz val="10"/>
        <rFont val="ＭＳ Ｐゴシック"/>
        <family val="3"/>
        <charset val="128"/>
      </rPr>
      <t>÷</t>
    </r>
    <r>
      <rPr>
        <sz val="10"/>
        <rFont val="DejaVu Sans"/>
        <family val="2"/>
      </rPr>
      <t>（</t>
    </r>
  </si>
  <si>
    <t>）＝</t>
  </si>
  <si>
    <r>
      <rPr>
        <sz val="10"/>
        <rFont val="DejaVu Sans"/>
        <family val="2"/>
      </rPr>
      <t>注</t>
    </r>
    <r>
      <rPr>
        <sz val="10"/>
        <rFont val="ＭＳ Ｐゴシック"/>
        <family val="3"/>
        <charset val="128"/>
      </rPr>
      <t>1)</t>
    </r>
    <r>
      <rPr>
        <sz val="10"/>
        <rFont val="DejaVu Sans"/>
        <family val="2"/>
      </rPr>
      <t>対象数量は設計数量と購入数量の小さい方を採用する。</t>
    </r>
  </si>
  <si>
    <r>
      <rPr>
        <sz val="10"/>
        <rFont val="DejaVu Sans"/>
        <family val="2"/>
      </rPr>
      <t>注</t>
    </r>
    <r>
      <rPr>
        <sz val="10"/>
        <rFont val="ＭＳ Ｐゴシック"/>
        <family val="3"/>
        <charset val="128"/>
      </rPr>
      <t>2)</t>
    </r>
    <r>
      <rPr>
        <sz val="10"/>
        <rFont val="DejaVu Sans"/>
        <family val="2"/>
      </rPr>
      <t>乙購入代金額は、設計数量≧購入数量の時は購入価格を採用し、設計数量＜購入数量の時は（設計数量／購入数量）</t>
    </r>
    <r>
      <rPr>
        <sz val="10"/>
        <rFont val="ＭＳ Ｐゴシック"/>
        <family val="3"/>
        <charset val="128"/>
      </rPr>
      <t>×</t>
    </r>
    <r>
      <rPr>
        <sz val="10"/>
        <rFont val="DejaVu Sans"/>
        <family val="2"/>
      </rPr>
      <t>購入金額の調整をする。</t>
    </r>
  </si>
  <si>
    <r>
      <rPr>
        <sz val="10"/>
        <rFont val="DejaVu Sans"/>
        <family val="2"/>
      </rPr>
      <t>注</t>
    </r>
    <r>
      <rPr>
        <sz val="10"/>
        <rFont val="ＭＳ Ｐゴシック"/>
        <family val="3"/>
        <charset val="128"/>
      </rPr>
      <t>3)</t>
    </r>
    <r>
      <rPr>
        <sz val="10"/>
        <rFont val="DejaVu Sans"/>
        <family val="2"/>
      </rPr>
      <t>「①現場場内建設機械に係る数量」と「資機材運搬に係る数量」について同一月内（</t>
    </r>
    <r>
      <rPr>
        <sz val="10"/>
        <rFont val="ＭＳ Ｐゴシック"/>
        <family val="3"/>
        <charset val="128"/>
      </rPr>
      <t>4,5</t>
    </r>
    <r>
      <rPr>
        <sz val="10"/>
        <rFont val="DejaVu Sans"/>
        <family val="2"/>
      </rPr>
      <t>月については各期間）で複数の申請があった場合は、別紙【月別平均単価算出表】により、各月毎にそれぞれの購入数量と購入価格の加重平均による値を「②購入価格」に入力すること。</t>
    </r>
  </si>
  <si>
    <r>
      <rPr>
        <sz val="10"/>
        <rFont val="DejaVu Sans"/>
        <family val="2"/>
      </rPr>
      <t>注</t>
    </r>
    <r>
      <rPr>
        <sz val="10"/>
        <rFont val="ＭＳ Ｐゴシック"/>
        <family val="3"/>
        <charset val="128"/>
      </rPr>
      <t>4)①</t>
    </r>
    <r>
      <rPr>
        <sz val="10"/>
        <rFont val="DejaVu Sans"/>
        <family val="2"/>
      </rPr>
      <t>及び①</t>
    </r>
    <r>
      <rPr>
        <sz val="10"/>
        <rFont val="ＭＳ Ｐゴシック"/>
        <family val="3"/>
        <charset val="128"/>
      </rPr>
      <t>'</t>
    </r>
    <r>
      <rPr>
        <sz val="10"/>
        <rFont val="DejaVu Sans"/>
        <family val="2"/>
      </rPr>
      <t>乙購入数量に対する設計数量欄については、乙が甲に申請する際は、乙の購入数量を記入すること。</t>
    </r>
  </si>
  <si>
    <r>
      <rPr>
        <sz val="10"/>
        <rFont val="DejaVu Sans"/>
        <family val="2"/>
      </rPr>
      <t>注</t>
    </r>
    <r>
      <rPr>
        <sz val="10"/>
        <rFont val="ＭＳ Ｐゴシック"/>
        <family val="3"/>
        <charset val="128"/>
      </rPr>
      <t>5)</t>
    </r>
    <r>
      <rPr>
        <sz val="10"/>
        <rFont val="DejaVu Sans"/>
        <family val="2"/>
      </rPr>
      <t>甲実勢価格は、購入月の翌月の県単価（積算システム上の単価）が各月の欄に表示される。（県運用マニュアルより、燃料油の実勢価格は購入月の翌月の県単価であるため。）</t>
    </r>
  </si>
  <si>
    <t>購入数量（未証明）用　実勢価格の平均値算出表</t>
  </si>
  <si>
    <t>～</t>
  </si>
  <si>
    <t>単価入力月</t>
  </si>
  <si>
    <t>単価加算（乙）</t>
  </si>
  <si>
    <t>単価加算（甲）</t>
  </si>
  <si>
    <t>建設物価単価</t>
  </si>
  <si>
    <t>積算資料単価</t>
  </si>
  <si>
    <t>物価資料の平均単価</t>
  </si>
  <si>
    <t>県単価</t>
  </si>
  <si>
    <t>平均価格</t>
  </si>
  <si>
    <t>※物価資料による実勢価格</t>
  </si>
  <si>
    <t>物価資料の補正単価</t>
  </si>
  <si>
    <t>※県単価による実勢価格</t>
  </si>
  <si>
    <t>県単価の補正単価</t>
  </si>
  <si>
    <r>
      <rPr>
        <sz val="10"/>
        <rFont val="DejaVu Sans"/>
        <family val="2"/>
      </rPr>
      <t>注</t>
    </r>
    <r>
      <rPr>
        <sz val="10"/>
        <rFont val="ＭＳ Ｐゴシック"/>
        <family val="3"/>
        <charset val="128"/>
      </rPr>
      <t>6)</t>
    </r>
    <r>
      <rPr>
        <sz val="10"/>
        <rFont val="DejaVu Sans"/>
        <family val="2"/>
      </rPr>
      <t>乙は契約月の翌々月～工期末の前月の物価資料単価を入力すること。（既済部分検査完了以前の月を含む。）</t>
    </r>
  </si>
  <si>
    <t>ガソリン</t>
  </si>
  <si>
    <t>③甲　実勢価格
（物価資料価格：税抜き）</t>
  </si>
  <si>
    <t>平成</t>
  </si>
  <si>
    <t>【燃料油　単品スライド条項適用の判定】</t>
  </si>
  <si>
    <t>当初設計単価</t>
  </si>
  <si>
    <t>甲　スライド単価</t>
  </si>
  <si>
    <r>
      <rPr>
        <sz val="10"/>
        <rFont val="ＭＳ Ｐゴシック"/>
        <family val="3"/>
        <charset val="128"/>
      </rPr>
      <t>M</t>
    </r>
    <r>
      <rPr>
        <sz val="10"/>
        <rFont val="DejaVu Sans"/>
        <family val="2"/>
      </rPr>
      <t>変更・油（甲）</t>
    </r>
  </si>
  <si>
    <r>
      <rPr>
        <sz val="10"/>
        <rFont val="ＭＳ Ｐゴシック"/>
        <family val="3"/>
        <charset val="128"/>
      </rPr>
      <t>M</t>
    </r>
    <r>
      <rPr>
        <sz val="10"/>
        <rFont val="DejaVu Sans"/>
        <family val="2"/>
      </rPr>
      <t>変更・油（乙）</t>
    </r>
  </si>
  <si>
    <r>
      <rPr>
        <sz val="10"/>
        <rFont val="ＭＳ Ｐゴシック"/>
        <family val="3"/>
        <charset val="128"/>
      </rPr>
      <t>M</t>
    </r>
    <r>
      <rPr>
        <sz val="10"/>
        <rFont val="DejaVu Sans"/>
        <family val="2"/>
      </rPr>
      <t>当初・油（甲）</t>
    </r>
  </si>
  <si>
    <t>変動額　油</t>
  </si>
  <si>
    <t>=</t>
  </si>
  <si>
    <t>別紙４－３</t>
  </si>
  <si>
    <t>【月別の加重平均単価算出表】</t>
  </si>
  <si>
    <r>
      <rPr>
        <sz val="11"/>
        <rFont val="ＭＳ Ｐゴシック"/>
        <family val="3"/>
        <charset val="128"/>
      </rPr>
      <t>R4</t>
    </r>
    <r>
      <rPr>
        <sz val="11"/>
        <rFont val="DejaVu Sans"/>
        <family val="2"/>
      </rPr>
      <t>年</t>
    </r>
    <r>
      <rPr>
        <sz val="11"/>
        <rFont val="ＭＳ Ｐゴシック"/>
        <family val="3"/>
        <charset val="128"/>
      </rPr>
      <t>7</t>
    </r>
    <r>
      <rPr>
        <sz val="11"/>
        <rFont val="DejaVu Sans"/>
        <family val="2"/>
      </rPr>
      <t>月</t>
    </r>
  </si>
  <si>
    <t>数量</t>
  </si>
  <si>
    <t>購入単価</t>
  </si>
  <si>
    <t>購入金額</t>
  </si>
  <si>
    <t>購入日</t>
  </si>
  <si>
    <r>
      <rPr>
        <sz val="11"/>
        <rFont val="ＭＳ Ｐゴシック"/>
        <family val="3"/>
        <charset val="128"/>
      </rPr>
      <t>1.2</t>
    </r>
    <r>
      <rPr>
        <sz val="11"/>
        <rFont val="DejaVu Sans"/>
        <family val="2"/>
      </rPr>
      <t>号</t>
    </r>
  </si>
  <si>
    <t>L</t>
  </si>
  <si>
    <r>
      <rPr>
        <sz val="11"/>
        <rFont val="ＭＳ Ｐゴシック"/>
        <family val="3"/>
        <charset val="128"/>
      </rPr>
      <t>1</t>
    </r>
    <r>
      <rPr>
        <sz val="11"/>
        <rFont val="DejaVu Sans"/>
        <family val="2"/>
      </rPr>
      <t>日</t>
    </r>
    <r>
      <rPr>
        <sz val="11"/>
        <rFont val="ＭＳ Ｐゴシック"/>
        <family val="3"/>
        <charset val="128"/>
      </rPr>
      <t>,4</t>
    </r>
    <r>
      <rPr>
        <sz val="11"/>
        <rFont val="DejaVu Sans"/>
        <family val="2"/>
      </rPr>
      <t>日</t>
    </r>
    <r>
      <rPr>
        <sz val="11"/>
        <rFont val="ＭＳ Ｐゴシック"/>
        <family val="3"/>
        <charset val="128"/>
      </rPr>
      <t>,8</t>
    </r>
    <r>
      <rPr>
        <sz val="11"/>
        <rFont val="DejaVu Sans"/>
        <family val="2"/>
      </rPr>
      <t>日</t>
    </r>
  </si>
  <si>
    <r>
      <rPr>
        <sz val="11"/>
        <rFont val="ＭＳ Ｐゴシック"/>
        <family val="3"/>
        <charset val="128"/>
      </rPr>
      <t>12</t>
    </r>
    <r>
      <rPr>
        <sz val="11"/>
        <rFont val="DejaVu Sans"/>
        <family val="2"/>
      </rPr>
      <t>日、</t>
    </r>
    <r>
      <rPr>
        <sz val="11"/>
        <rFont val="ＭＳ Ｐゴシック"/>
        <family val="3"/>
        <charset val="128"/>
      </rPr>
      <t>19</t>
    </r>
    <r>
      <rPr>
        <sz val="11"/>
        <rFont val="DejaVu Sans"/>
        <family val="2"/>
      </rPr>
      <t>日</t>
    </r>
  </si>
  <si>
    <r>
      <rPr>
        <sz val="11"/>
        <rFont val="ＭＳ Ｐゴシック"/>
        <family val="3"/>
        <charset val="128"/>
      </rPr>
      <t>25</t>
    </r>
    <r>
      <rPr>
        <sz val="11"/>
        <rFont val="DejaVu Sans"/>
        <family val="2"/>
      </rPr>
      <t>日</t>
    </r>
  </si>
  <si>
    <r>
      <rPr>
        <sz val="11"/>
        <rFont val="ＭＳ Ｐゴシック"/>
        <family val="3"/>
        <charset val="128"/>
      </rPr>
      <t>28</t>
    </r>
    <r>
      <rPr>
        <sz val="11"/>
        <rFont val="DejaVu Sans"/>
        <family val="2"/>
      </rPr>
      <t>日、</t>
    </r>
    <r>
      <rPr>
        <sz val="11"/>
        <rFont val="ＭＳ Ｐゴシック"/>
        <family val="3"/>
        <charset val="128"/>
      </rPr>
      <t>30</t>
    </r>
    <r>
      <rPr>
        <sz val="11"/>
        <rFont val="DejaVu Sans"/>
        <family val="2"/>
      </rPr>
      <t>日</t>
    </r>
  </si>
  <si>
    <t>平均単価</t>
  </si>
  <si>
    <t>別紙４－４</t>
  </si>
  <si>
    <t>【各種資材の運搬に係る燃料油の甲設計数量算出表】</t>
  </si>
  <si>
    <t>①資材運搬に係るもの</t>
  </si>
  <si>
    <r>
      <rPr>
        <sz val="11"/>
        <rFont val="DejaVu Sans"/>
        <family val="2"/>
      </rPr>
      <t>・各種資材とは、当該工事において</t>
    </r>
    <r>
      <rPr>
        <u/>
        <sz val="11"/>
        <rFont val="DejaVu Sans"/>
        <family val="2"/>
      </rPr>
      <t>実勢価格が変動している主な資材</t>
    </r>
    <r>
      <rPr>
        <sz val="11"/>
        <rFont val="DejaVu Sans"/>
        <family val="2"/>
      </rPr>
      <t>である。</t>
    </r>
  </si>
  <si>
    <t>・資材運搬に係る燃料費の購入数量・購入時期・購入先・購入価格が証明されたものを対象とする。</t>
  </si>
  <si>
    <r>
      <rPr>
        <sz val="11"/>
        <rFont val="DejaVu Sans"/>
        <family val="2"/>
      </rPr>
      <t>運用マニュアルによる数量算出式：</t>
    </r>
    <r>
      <rPr>
        <sz val="11"/>
        <rFont val="ＭＳ Ｐゴシック"/>
        <family val="3"/>
        <charset val="128"/>
      </rPr>
      <t>Q=L÷S×</t>
    </r>
    <r>
      <rPr>
        <u/>
        <sz val="11"/>
        <rFont val="DejaVu Sans"/>
        <family val="2"/>
      </rPr>
      <t>（</t>
    </r>
    <r>
      <rPr>
        <u/>
        <sz val="11"/>
        <rFont val="ＭＳ Ｐゴシック"/>
        <family val="3"/>
        <charset val="128"/>
      </rPr>
      <t>P×K</t>
    </r>
    <r>
      <rPr>
        <u/>
        <sz val="11"/>
        <rFont val="DejaVu Sans"/>
        <family val="2"/>
      </rPr>
      <t>）</t>
    </r>
    <r>
      <rPr>
        <sz val="11"/>
        <rFont val="ＭＳ Ｐゴシック"/>
        <family val="3"/>
        <charset val="128"/>
      </rPr>
      <t>÷N1×N</t>
    </r>
  </si>
  <si>
    <t>　（）の計算結果を有効数字第３位を四捨五入し、有効数字２桁とする。</t>
  </si>
  <si>
    <r>
      <rPr>
        <sz val="11"/>
        <rFont val="ＭＳ Ｐゴシック"/>
        <family val="3"/>
        <charset val="128"/>
      </rPr>
      <t>Q</t>
    </r>
    <r>
      <rPr>
        <sz val="11"/>
        <rFont val="DejaVu Sans"/>
        <family val="2"/>
      </rPr>
      <t>：</t>
    </r>
  </si>
  <si>
    <t>燃料油数量</t>
  </si>
  <si>
    <r>
      <rPr>
        <sz val="11"/>
        <rFont val="ＭＳ Ｐゴシック"/>
        <family val="3"/>
        <charset val="128"/>
      </rPr>
      <t>L</t>
    </r>
    <r>
      <rPr>
        <sz val="11"/>
        <rFont val="DejaVu Sans"/>
        <family val="2"/>
      </rPr>
      <t>：</t>
    </r>
  </si>
  <si>
    <t>運搬距離</t>
  </si>
  <si>
    <r>
      <rPr>
        <sz val="11"/>
        <rFont val="ＭＳ Ｐゴシック"/>
        <family val="3"/>
        <charset val="128"/>
      </rPr>
      <t>km</t>
    </r>
    <r>
      <rPr>
        <sz val="11"/>
        <rFont val="DejaVu Sans"/>
        <family val="2"/>
      </rPr>
      <t>　※片道</t>
    </r>
  </si>
  <si>
    <t>プラント及び工場等から現場までの距離</t>
  </si>
  <si>
    <r>
      <rPr>
        <sz val="11"/>
        <rFont val="ＭＳ Ｐゴシック"/>
        <family val="3"/>
        <charset val="128"/>
      </rPr>
      <t>S</t>
    </r>
    <r>
      <rPr>
        <sz val="11"/>
        <rFont val="DejaVu Sans"/>
        <family val="2"/>
      </rPr>
      <t>：</t>
    </r>
  </si>
  <si>
    <t>規制速度</t>
  </si>
  <si>
    <r>
      <rPr>
        <sz val="11"/>
        <rFont val="ＭＳ Ｐゴシック"/>
        <family val="3"/>
        <charset val="128"/>
      </rPr>
      <t>km</t>
    </r>
    <r>
      <rPr>
        <sz val="11"/>
        <rFont val="DejaVu Sans"/>
        <family val="2"/>
      </rPr>
      <t>／</t>
    </r>
    <r>
      <rPr>
        <sz val="11"/>
        <rFont val="ＭＳ Ｐゴシック"/>
        <family val="3"/>
        <charset val="128"/>
      </rPr>
      <t>h</t>
    </r>
  </si>
  <si>
    <t>各々で算出</t>
  </si>
  <si>
    <r>
      <rPr>
        <sz val="11"/>
        <rFont val="ＭＳ Ｐゴシック"/>
        <family val="3"/>
        <charset val="128"/>
      </rPr>
      <t>P</t>
    </r>
    <r>
      <rPr>
        <sz val="11"/>
        <rFont val="DejaVu Sans"/>
        <family val="2"/>
      </rPr>
      <t>：</t>
    </r>
  </si>
  <si>
    <t>運搬機械の機関出力</t>
  </si>
  <si>
    <t>kw</t>
  </si>
  <si>
    <t>建設機械等損料算定表による</t>
  </si>
  <si>
    <r>
      <rPr>
        <sz val="11"/>
        <rFont val="ＭＳ Ｐゴシック"/>
        <family val="3"/>
        <charset val="128"/>
      </rPr>
      <t>K</t>
    </r>
    <r>
      <rPr>
        <sz val="11"/>
        <rFont val="DejaVu Sans"/>
        <family val="2"/>
      </rPr>
      <t>：</t>
    </r>
  </si>
  <si>
    <t>時間当たり燃料消費率</t>
  </si>
  <si>
    <r>
      <rPr>
        <sz val="11"/>
        <rFont val="ＭＳ Ｐゴシック"/>
        <family val="3"/>
        <charset val="128"/>
      </rPr>
      <t>L</t>
    </r>
    <r>
      <rPr>
        <sz val="11"/>
        <rFont val="DejaVu Sans"/>
        <family val="2"/>
      </rPr>
      <t>／</t>
    </r>
    <r>
      <rPr>
        <sz val="11"/>
        <rFont val="ＭＳ Ｐゴシック"/>
        <family val="3"/>
        <charset val="128"/>
      </rPr>
      <t>kw-h</t>
    </r>
  </si>
  <si>
    <t>燃料消費率表による</t>
  </si>
  <si>
    <r>
      <rPr>
        <sz val="11"/>
        <rFont val="ＭＳ Ｐゴシック"/>
        <family val="3"/>
        <charset val="128"/>
      </rPr>
      <t>N1</t>
    </r>
    <r>
      <rPr>
        <sz val="11"/>
        <rFont val="DejaVu Sans"/>
        <family val="2"/>
      </rPr>
      <t>：</t>
    </r>
  </si>
  <si>
    <r>
      <rPr>
        <sz val="11"/>
        <rFont val="DejaVu Sans"/>
        <family val="2"/>
      </rPr>
      <t>運搬車</t>
    </r>
    <r>
      <rPr>
        <sz val="11"/>
        <rFont val="ＭＳ Ｐゴシック"/>
        <family val="3"/>
        <charset val="128"/>
      </rPr>
      <t>1</t>
    </r>
    <r>
      <rPr>
        <sz val="11"/>
        <rFont val="DejaVu Sans"/>
        <family val="2"/>
      </rPr>
      <t>台当たり資材数量</t>
    </r>
  </si>
  <si>
    <t>各単位</t>
  </si>
  <si>
    <r>
      <rPr>
        <sz val="11"/>
        <rFont val="DejaVu Sans"/>
        <family val="2"/>
      </rPr>
      <t>積載量</t>
    </r>
    <r>
      <rPr>
        <sz val="11"/>
        <rFont val="ＭＳ Ｐゴシック"/>
        <family val="3"/>
        <charset val="128"/>
      </rPr>
      <t>÷</t>
    </r>
    <r>
      <rPr>
        <sz val="11"/>
        <rFont val="DejaVu Sans"/>
        <family val="2"/>
      </rPr>
      <t>資材単位体積当たり重量</t>
    </r>
  </si>
  <si>
    <r>
      <rPr>
        <sz val="11"/>
        <rFont val="ＭＳ Ｐゴシック"/>
        <family val="3"/>
        <charset val="128"/>
      </rPr>
      <t>N</t>
    </r>
    <r>
      <rPr>
        <sz val="11"/>
        <rFont val="DejaVu Sans"/>
        <family val="2"/>
      </rPr>
      <t>：</t>
    </r>
  </si>
  <si>
    <t>搬入数量</t>
  </si>
  <si>
    <t>運搬機械</t>
  </si>
  <si>
    <r>
      <rPr>
        <sz val="10"/>
        <rFont val="ＭＳ Ｐゴシック"/>
        <family val="3"/>
        <charset val="128"/>
      </rPr>
      <t>L:</t>
    </r>
    <r>
      <rPr>
        <sz val="10"/>
        <rFont val="DejaVu Sans"/>
        <family val="2"/>
      </rPr>
      <t>運搬距離</t>
    </r>
  </si>
  <si>
    <r>
      <rPr>
        <sz val="10"/>
        <rFont val="ＭＳ Ｐゴシック"/>
        <family val="3"/>
        <charset val="128"/>
      </rPr>
      <t>S:</t>
    </r>
    <r>
      <rPr>
        <sz val="10"/>
        <rFont val="DejaVu Sans"/>
        <family val="2"/>
      </rPr>
      <t>規制速度</t>
    </r>
  </si>
  <si>
    <r>
      <rPr>
        <sz val="10"/>
        <rFont val="ＭＳ Ｐゴシック"/>
        <family val="3"/>
        <charset val="128"/>
      </rPr>
      <t>P:</t>
    </r>
    <r>
      <rPr>
        <sz val="10"/>
        <rFont val="DejaVu Sans"/>
        <family val="2"/>
      </rPr>
      <t>運搬機械
機関出力</t>
    </r>
  </si>
  <si>
    <r>
      <rPr>
        <sz val="10"/>
        <rFont val="ＭＳ Ｐゴシック"/>
        <family val="3"/>
        <charset val="128"/>
      </rPr>
      <t>K:</t>
    </r>
    <r>
      <rPr>
        <sz val="10"/>
        <rFont val="DejaVu Sans"/>
        <family val="2"/>
      </rPr>
      <t>時間当たり
燃料消費率</t>
    </r>
  </si>
  <si>
    <t>P×K</t>
  </si>
  <si>
    <r>
      <rPr>
        <sz val="10"/>
        <rFont val="ＭＳ Ｐゴシック"/>
        <family val="3"/>
        <charset val="128"/>
      </rPr>
      <t>N1:1</t>
    </r>
    <r>
      <rPr>
        <sz val="10"/>
        <rFont val="DejaVu Sans"/>
        <family val="2"/>
      </rPr>
      <t>台当たり
資材数量</t>
    </r>
  </si>
  <si>
    <r>
      <rPr>
        <sz val="10"/>
        <rFont val="ＭＳ Ｐゴシック"/>
        <family val="3"/>
        <charset val="128"/>
      </rPr>
      <t>N:</t>
    </r>
    <r>
      <rPr>
        <sz val="10"/>
        <rFont val="DejaVu Sans"/>
        <family val="2"/>
      </rPr>
      <t>搬入数量</t>
    </r>
  </si>
  <si>
    <r>
      <rPr>
        <sz val="10"/>
        <rFont val="ＭＳ Ｐゴシック"/>
        <family val="3"/>
        <charset val="128"/>
      </rPr>
      <t>Q</t>
    </r>
    <r>
      <rPr>
        <sz val="10"/>
        <rFont val="DejaVu Sans"/>
        <family val="2"/>
      </rPr>
      <t>：燃料油数量</t>
    </r>
  </si>
  <si>
    <t>km</t>
  </si>
  <si>
    <t>再生骨材</t>
  </si>
  <si>
    <t>40mm</t>
  </si>
  <si>
    <t>m3</t>
  </si>
  <si>
    <r>
      <rPr>
        <sz val="11"/>
        <rFont val="DejaVu Sans"/>
        <family val="2"/>
      </rPr>
      <t>ﾀﾞﾝﾌﾟﾄﾗｯｸ</t>
    </r>
    <r>
      <rPr>
        <sz val="11"/>
        <rFont val="ＭＳ Ｐゴシック"/>
        <family val="3"/>
        <charset val="128"/>
      </rPr>
      <t>10t</t>
    </r>
    <r>
      <rPr>
        <sz val="11"/>
        <rFont val="DejaVu Sans"/>
        <family val="2"/>
      </rPr>
      <t>級</t>
    </r>
  </si>
  <si>
    <t>①計</t>
  </si>
  <si>
    <t>②機材運搬に係るもの</t>
  </si>
  <si>
    <t>・共通仮設費内の機材運搬に係る燃料費の購入数量・購入時期・購入先・購入価格が証明されたものを対象とする。</t>
  </si>
  <si>
    <t>・共通仮設費率に含まれる運搬費の起算点は直近の各総合事務所及び事務所とする。</t>
  </si>
  <si>
    <t>・共通仮設費に積上げ計上している運搬費については、設計金額よりも乙が証明した運賃の方が高い場合のみ対象とする。</t>
  </si>
  <si>
    <t>・重建設機械の分解、組立及び輸送に要する費用については、設計金額よりも乙が証明した運賃の方が高い場合のみ対象とする。</t>
  </si>
  <si>
    <r>
      <rPr>
        <sz val="11"/>
        <rFont val="DejaVu Sans"/>
        <family val="2"/>
      </rPr>
      <t>運用マニュアルによる数量算出式：</t>
    </r>
    <r>
      <rPr>
        <sz val="11"/>
        <rFont val="ＭＳ Ｐゴシック"/>
        <family val="3"/>
        <charset val="128"/>
      </rPr>
      <t>Q=L÷S×</t>
    </r>
    <r>
      <rPr>
        <u/>
        <sz val="11"/>
        <rFont val="DejaVu Sans"/>
        <family val="2"/>
      </rPr>
      <t>（</t>
    </r>
    <r>
      <rPr>
        <u/>
        <sz val="11"/>
        <rFont val="ＭＳ Ｐゴシック"/>
        <family val="3"/>
        <charset val="128"/>
      </rPr>
      <t>P×K</t>
    </r>
    <r>
      <rPr>
        <u/>
        <sz val="11"/>
        <rFont val="DejaVu Sans"/>
        <family val="2"/>
      </rPr>
      <t>）</t>
    </r>
    <r>
      <rPr>
        <sz val="11"/>
        <rFont val="ＭＳ Ｐゴシック"/>
        <family val="3"/>
        <charset val="128"/>
      </rPr>
      <t>×N</t>
    </r>
  </si>
  <si>
    <r>
      <rPr>
        <sz val="11"/>
        <rFont val="ＭＳ Ｐゴシック"/>
        <family val="3"/>
        <charset val="128"/>
      </rPr>
      <t>km</t>
    </r>
    <r>
      <rPr>
        <sz val="11"/>
        <rFont val="DejaVu Sans"/>
        <family val="2"/>
      </rPr>
      <t>　</t>
    </r>
    <r>
      <rPr>
        <sz val="9"/>
        <rFont val="DejaVu Sans"/>
        <family val="2"/>
      </rPr>
      <t>※片道（往復）</t>
    </r>
  </si>
  <si>
    <t>起算点から現場までの距離</t>
  </si>
  <si>
    <r>
      <rPr>
        <sz val="11"/>
        <rFont val="ＭＳ Ｐゴシック"/>
        <family val="3"/>
        <charset val="128"/>
      </rPr>
      <t>30km</t>
    </r>
    <r>
      <rPr>
        <sz val="11"/>
        <rFont val="DejaVu Sans"/>
        <family val="2"/>
      </rPr>
      <t>／</t>
    </r>
    <r>
      <rPr>
        <sz val="11"/>
        <rFont val="ＭＳ Ｐゴシック"/>
        <family val="3"/>
        <charset val="128"/>
      </rPr>
      <t>h</t>
    </r>
  </si>
  <si>
    <t>搬入搬出</t>
  </si>
  <si>
    <t>回</t>
  </si>
  <si>
    <t>搬入搬出回数</t>
  </si>
  <si>
    <t>運搬車両台数</t>
  </si>
  <si>
    <t>台</t>
  </si>
  <si>
    <r>
      <rPr>
        <sz val="10"/>
        <rFont val="ＭＳ Ｐゴシック"/>
        <family val="3"/>
        <charset val="128"/>
      </rPr>
      <t>N:</t>
    </r>
    <r>
      <rPr>
        <sz val="10"/>
        <rFont val="DejaVu Sans"/>
        <family val="2"/>
      </rPr>
      <t>搬入搬出回数又は運搬車両台数</t>
    </r>
  </si>
  <si>
    <t>バックホウ</t>
  </si>
  <si>
    <t>0.8m3</t>
  </si>
  <si>
    <r>
      <rPr>
        <sz val="11"/>
        <rFont val="ＭＳ Ｐゴシック"/>
        <family val="3"/>
        <charset val="128"/>
      </rPr>
      <t>20</t>
    </r>
    <r>
      <rPr>
        <sz val="11"/>
        <rFont val="DejaVu Sans"/>
        <family val="2"/>
      </rPr>
      <t>ｔ級トレーラー</t>
    </r>
  </si>
  <si>
    <t>②計</t>
  </si>
  <si>
    <t>①＋②合計</t>
  </si>
  <si>
    <t>基礎単価コード</t>
  </si>
  <si>
    <t>名称</t>
  </si>
  <si>
    <t>単位名</t>
  </si>
  <si>
    <t>200704</t>
  </si>
  <si>
    <t>200705</t>
  </si>
  <si>
    <t>200706</t>
  </si>
  <si>
    <t>200707</t>
  </si>
  <si>
    <t>200708</t>
  </si>
  <si>
    <t>200709</t>
  </si>
  <si>
    <t>200710</t>
  </si>
  <si>
    <t>200711</t>
  </si>
  <si>
    <t>200712</t>
  </si>
  <si>
    <t>200801</t>
  </si>
  <si>
    <t>200802</t>
  </si>
  <si>
    <t>200803</t>
  </si>
  <si>
    <t>200804</t>
  </si>
  <si>
    <t>20080421</t>
  </si>
  <si>
    <t>200805</t>
  </si>
  <si>
    <t>20080511</t>
  </si>
  <si>
    <t>20080521</t>
  </si>
  <si>
    <t>200806</t>
  </si>
  <si>
    <t>200807</t>
  </si>
  <si>
    <t>200808</t>
  </si>
  <si>
    <t>200809</t>
  </si>
  <si>
    <t>200810</t>
  </si>
  <si>
    <t>200811</t>
  </si>
  <si>
    <t>200812</t>
  </si>
  <si>
    <t>200901</t>
  </si>
  <si>
    <t>200902</t>
  </si>
  <si>
    <t>200903</t>
  </si>
  <si>
    <r>
      <rPr>
        <sz val="11"/>
        <rFont val="DejaVu Sans"/>
        <family val="2"/>
      </rPr>
      <t>○単品スライド条項の運用に係る「別紙</t>
    </r>
    <r>
      <rPr>
        <sz val="11"/>
        <rFont val="ＭＳ Ｐゴシック"/>
        <family val="3"/>
        <charset val="128"/>
      </rPr>
      <t>4</t>
    </r>
    <r>
      <rPr>
        <sz val="11"/>
        <rFont val="DejaVu Sans"/>
        <family val="2"/>
      </rPr>
      <t>【スライド額計算書】</t>
    </r>
    <r>
      <rPr>
        <sz val="11"/>
        <rFont val="ＭＳ Ｐゴシック"/>
        <family val="3"/>
        <charset val="128"/>
      </rPr>
      <t>4-1</t>
    </r>
    <r>
      <rPr>
        <sz val="11"/>
        <rFont val="DejaVu Sans"/>
        <family val="2"/>
      </rPr>
      <t>」の単価コードの取扱い</t>
    </r>
  </si>
  <si>
    <t>積算書に記載された各該当資材の基礎単価コードを半角、大文字で入力すること。</t>
  </si>
  <si>
    <t>生コンクリート等、各地区ごとに単価の異なる資材については、基礎単価コードの末尾に下記のアルファベット（半角、大文字）を加えて入力すること。</t>
  </si>
  <si>
    <r>
      <rPr>
        <sz val="11"/>
        <rFont val="ＭＳ Ｐゴシック"/>
        <family val="3"/>
        <charset val="128"/>
      </rPr>
      <t>EX)</t>
    </r>
    <r>
      <rPr>
        <sz val="11"/>
        <rFont val="DejaVu Sans"/>
        <family val="2"/>
      </rPr>
      <t>　金沢地区の生コンクリート「</t>
    </r>
    <r>
      <rPr>
        <sz val="11"/>
        <rFont val="ＭＳ Ｐゴシック"/>
        <family val="3"/>
        <charset val="128"/>
      </rPr>
      <t>18-8-25</t>
    </r>
    <r>
      <rPr>
        <sz val="11"/>
        <rFont val="DejaVu Sans"/>
        <family val="2"/>
      </rPr>
      <t>又は</t>
    </r>
    <r>
      <rPr>
        <sz val="11"/>
        <rFont val="ＭＳ Ｐゴシック"/>
        <family val="3"/>
        <charset val="128"/>
      </rPr>
      <t>20N</t>
    </r>
    <r>
      <rPr>
        <sz val="11"/>
        <rFont val="DejaVu Sans"/>
        <family val="2"/>
      </rPr>
      <t>　</t>
    </r>
    <r>
      <rPr>
        <sz val="11"/>
        <rFont val="ＭＳ Ｐゴシック"/>
        <family val="3"/>
        <charset val="128"/>
      </rPr>
      <t>W/C≦65</t>
    </r>
    <r>
      <rPr>
        <sz val="11"/>
        <rFont val="DejaVu Sans"/>
        <family val="2"/>
      </rPr>
      <t>％」（</t>
    </r>
    <r>
      <rPr>
        <sz val="11"/>
        <rFont val="ＭＳ Ｐゴシック"/>
        <family val="3"/>
        <charset val="128"/>
      </rPr>
      <t>JSB015)→JSB015K</t>
    </r>
  </si>
  <si>
    <t>地区名</t>
  </si>
  <si>
    <t>金沢地区</t>
  </si>
  <si>
    <t>K</t>
  </si>
  <si>
    <t>羽咋・七尾地区</t>
  </si>
  <si>
    <t>N</t>
  </si>
  <si>
    <t>能登島地区</t>
  </si>
  <si>
    <t>輪島地区</t>
  </si>
  <si>
    <t>W</t>
  </si>
  <si>
    <t>珠洲地区</t>
  </si>
  <si>
    <t>山中地区</t>
  </si>
  <si>
    <t>Y</t>
  </si>
  <si>
    <t>鶴来地区</t>
  </si>
  <si>
    <t>T</t>
  </si>
  <si>
    <t>白山公園地区</t>
  </si>
  <si>
    <t>H</t>
  </si>
  <si>
    <t>鳳至郡地区</t>
  </si>
  <si>
    <t>F</t>
  </si>
  <si>
    <t>南加賀地区</t>
  </si>
  <si>
    <t>M</t>
  </si>
  <si>
    <t>＜参考＞各地区ごとに単価の異なる資材一覧</t>
  </si>
  <si>
    <r>
      <rPr>
        <sz val="11"/>
        <rFont val="ＭＳ Ｐゴシック"/>
        <family val="3"/>
        <charset val="128"/>
      </rPr>
      <t>18-8-25</t>
    </r>
    <r>
      <rPr>
        <sz val="11"/>
        <rFont val="DejaVu Sans"/>
        <family val="2"/>
      </rPr>
      <t>又は</t>
    </r>
    <r>
      <rPr>
        <sz val="11"/>
        <rFont val="ＭＳ Ｐゴシック"/>
        <family val="3"/>
        <charset val="128"/>
      </rPr>
      <t>20N</t>
    </r>
    <r>
      <rPr>
        <sz val="11"/>
        <rFont val="DejaVu Sans"/>
        <family val="2"/>
      </rPr>
      <t>　</t>
    </r>
    <r>
      <rPr>
        <sz val="11"/>
        <rFont val="ＭＳ Ｐゴシック"/>
        <family val="3"/>
        <charset val="128"/>
      </rPr>
      <t>W/C≦65</t>
    </r>
    <r>
      <rPr>
        <sz val="11"/>
        <rFont val="DejaVu Sans"/>
        <family val="2"/>
      </rPr>
      <t>％</t>
    </r>
  </si>
  <si>
    <r>
      <rPr>
        <sz val="11"/>
        <rFont val="ＭＳ Ｐゴシック"/>
        <family val="3"/>
        <charset val="128"/>
      </rPr>
      <t>18-5-40N</t>
    </r>
    <r>
      <rPr>
        <sz val="11"/>
        <rFont val="DejaVu Sans"/>
        <family val="2"/>
      </rPr>
      <t>　</t>
    </r>
    <r>
      <rPr>
        <sz val="11"/>
        <rFont val="ＭＳ Ｐゴシック"/>
        <family val="3"/>
        <charset val="128"/>
      </rPr>
      <t>W/C≦65</t>
    </r>
    <r>
      <rPr>
        <sz val="11"/>
        <rFont val="DejaVu Sans"/>
        <family val="2"/>
      </rPr>
      <t>％</t>
    </r>
  </si>
  <si>
    <r>
      <rPr>
        <sz val="11"/>
        <rFont val="ＭＳ Ｐゴシック"/>
        <family val="3"/>
        <charset val="128"/>
      </rPr>
      <t>18-8-40N</t>
    </r>
    <r>
      <rPr>
        <sz val="11"/>
        <rFont val="DejaVu Sans"/>
        <family val="2"/>
      </rPr>
      <t>　</t>
    </r>
    <r>
      <rPr>
        <sz val="11"/>
        <rFont val="ＭＳ Ｐゴシック"/>
        <family val="3"/>
        <charset val="128"/>
      </rPr>
      <t>W/C≦65</t>
    </r>
    <r>
      <rPr>
        <sz val="11"/>
        <rFont val="DejaVu Sans"/>
        <family val="2"/>
      </rPr>
      <t>％</t>
    </r>
  </si>
  <si>
    <t>18-12-25N  W/C≦65%</t>
  </si>
  <si>
    <t>18-12-40N  W/C≦65%</t>
  </si>
  <si>
    <r>
      <rPr>
        <sz val="11"/>
        <rFont val="ＭＳ Ｐゴシック"/>
        <family val="3"/>
        <charset val="128"/>
      </rPr>
      <t>21-8-25</t>
    </r>
    <r>
      <rPr>
        <sz val="11"/>
        <rFont val="DejaVu Sans"/>
        <family val="2"/>
      </rPr>
      <t>又は</t>
    </r>
    <r>
      <rPr>
        <sz val="11"/>
        <rFont val="ＭＳ Ｐゴシック"/>
        <family val="3"/>
        <charset val="128"/>
      </rPr>
      <t>20N W/C65</t>
    </r>
    <r>
      <rPr>
        <sz val="11"/>
        <rFont val="DejaVu Sans"/>
        <family val="2"/>
      </rPr>
      <t>％以下</t>
    </r>
  </si>
  <si>
    <r>
      <rPr>
        <sz val="11"/>
        <rFont val="ＭＳ Ｐゴシック"/>
        <family val="3"/>
        <charset val="128"/>
      </rPr>
      <t>21-8-40N</t>
    </r>
    <r>
      <rPr>
        <sz val="11"/>
        <rFont val="DejaVu Sans"/>
        <family val="2"/>
      </rPr>
      <t>　</t>
    </r>
    <r>
      <rPr>
        <sz val="11"/>
        <rFont val="ＭＳ Ｐゴシック"/>
        <family val="3"/>
        <charset val="128"/>
      </rPr>
      <t>W/C≦65</t>
    </r>
    <r>
      <rPr>
        <sz val="11"/>
        <rFont val="DejaVu Sans"/>
        <family val="2"/>
      </rPr>
      <t>％</t>
    </r>
  </si>
  <si>
    <r>
      <rPr>
        <sz val="11"/>
        <rFont val="ＭＳ Ｐゴシック"/>
        <family val="3"/>
        <charset val="128"/>
      </rPr>
      <t>24-8-25N</t>
    </r>
    <r>
      <rPr>
        <sz val="11"/>
        <rFont val="DejaVu Sans"/>
        <family val="2"/>
      </rPr>
      <t>　</t>
    </r>
    <r>
      <rPr>
        <sz val="11"/>
        <rFont val="ＭＳ Ｐゴシック"/>
        <family val="3"/>
        <charset val="128"/>
      </rPr>
      <t>W/C≦60</t>
    </r>
    <r>
      <rPr>
        <sz val="11"/>
        <rFont val="DejaVu Sans"/>
        <family val="2"/>
      </rPr>
      <t>％</t>
    </r>
  </si>
  <si>
    <r>
      <rPr>
        <sz val="11"/>
        <rFont val="ＭＳ Ｐゴシック"/>
        <family val="3"/>
        <charset val="128"/>
      </rPr>
      <t>24-8-40N</t>
    </r>
    <r>
      <rPr>
        <sz val="11"/>
        <rFont val="DejaVu Sans"/>
        <family val="2"/>
      </rPr>
      <t>　</t>
    </r>
    <r>
      <rPr>
        <sz val="11"/>
        <rFont val="ＭＳ Ｐゴシック"/>
        <family val="3"/>
        <charset val="128"/>
      </rPr>
      <t>W/C≦60</t>
    </r>
    <r>
      <rPr>
        <sz val="11"/>
        <rFont val="DejaVu Sans"/>
        <family val="2"/>
      </rPr>
      <t>％</t>
    </r>
  </si>
  <si>
    <r>
      <rPr>
        <sz val="11"/>
        <rFont val="ＭＳ Ｐゴシック"/>
        <family val="3"/>
        <charset val="128"/>
      </rPr>
      <t>30-8-25</t>
    </r>
    <r>
      <rPr>
        <sz val="11"/>
        <rFont val="DejaVu Sans"/>
        <family val="2"/>
      </rPr>
      <t>又は</t>
    </r>
    <r>
      <rPr>
        <sz val="11"/>
        <rFont val="ＭＳ Ｐゴシック"/>
        <family val="3"/>
        <charset val="128"/>
      </rPr>
      <t>20N W/C≦65</t>
    </r>
    <r>
      <rPr>
        <sz val="11"/>
        <rFont val="DejaVu Sans"/>
        <family val="2"/>
      </rPr>
      <t>％</t>
    </r>
  </si>
  <si>
    <r>
      <rPr>
        <sz val="11"/>
        <rFont val="ＭＳ Ｐゴシック"/>
        <family val="3"/>
        <charset val="128"/>
      </rPr>
      <t>18-8-25</t>
    </r>
    <r>
      <rPr>
        <sz val="11"/>
        <rFont val="DejaVu Sans"/>
        <family val="2"/>
      </rPr>
      <t>又は</t>
    </r>
    <r>
      <rPr>
        <sz val="11"/>
        <rFont val="ＭＳ Ｐゴシック"/>
        <family val="3"/>
        <charset val="128"/>
      </rPr>
      <t>20N W/C≦60</t>
    </r>
    <r>
      <rPr>
        <sz val="11"/>
        <rFont val="DejaVu Sans"/>
        <family val="2"/>
      </rPr>
      <t>％</t>
    </r>
  </si>
  <si>
    <r>
      <rPr>
        <sz val="11"/>
        <rFont val="ＭＳ Ｐゴシック"/>
        <family val="3"/>
        <charset val="128"/>
      </rPr>
      <t>18-5-40N W/C≦60</t>
    </r>
    <r>
      <rPr>
        <sz val="11"/>
        <rFont val="DejaVu Sans"/>
        <family val="2"/>
      </rPr>
      <t>％</t>
    </r>
  </si>
  <si>
    <r>
      <rPr>
        <sz val="11"/>
        <rFont val="ＭＳ Ｐゴシック"/>
        <family val="3"/>
        <charset val="128"/>
      </rPr>
      <t>18-8-40N W/C≦60</t>
    </r>
    <r>
      <rPr>
        <sz val="11"/>
        <rFont val="DejaVu Sans"/>
        <family val="2"/>
      </rPr>
      <t>％</t>
    </r>
  </si>
  <si>
    <r>
      <rPr>
        <sz val="11"/>
        <rFont val="ＭＳ Ｐゴシック"/>
        <family val="3"/>
        <charset val="128"/>
      </rPr>
      <t>18-12-25</t>
    </r>
    <r>
      <rPr>
        <sz val="11"/>
        <rFont val="DejaVu Sans"/>
        <family val="2"/>
      </rPr>
      <t>又は</t>
    </r>
    <r>
      <rPr>
        <sz val="11"/>
        <rFont val="ＭＳ Ｐゴシック"/>
        <family val="3"/>
        <charset val="128"/>
      </rPr>
      <t>20N  W/C≦60%</t>
    </r>
  </si>
  <si>
    <t>18-12-40N  W/C≦60%</t>
  </si>
  <si>
    <t>21-5-25N  W/C≦60%</t>
  </si>
  <si>
    <r>
      <rPr>
        <sz val="11"/>
        <rFont val="ＭＳ Ｐゴシック"/>
        <family val="3"/>
        <charset val="128"/>
      </rPr>
      <t>21-8-25N W/C≦60</t>
    </r>
    <r>
      <rPr>
        <sz val="11"/>
        <rFont val="DejaVu Sans"/>
        <family val="2"/>
      </rPr>
      <t>％</t>
    </r>
  </si>
  <si>
    <r>
      <rPr>
        <sz val="11"/>
        <rFont val="ＭＳ Ｐゴシック"/>
        <family val="3"/>
        <charset val="128"/>
      </rPr>
      <t>21-8-40N W/C≦60</t>
    </r>
    <r>
      <rPr>
        <sz val="11"/>
        <rFont val="DejaVu Sans"/>
        <family val="2"/>
      </rPr>
      <t>％</t>
    </r>
  </si>
  <si>
    <r>
      <rPr>
        <sz val="11"/>
        <rFont val="ＭＳ Ｐゴシック"/>
        <family val="3"/>
        <charset val="128"/>
      </rPr>
      <t>21-8-25</t>
    </r>
    <r>
      <rPr>
        <sz val="11"/>
        <rFont val="DejaVu Sans"/>
        <family val="2"/>
      </rPr>
      <t>又は</t>
    </r>
    <r>
      <rPr>
        <sz val="11"/>
        <rFont val="ＭＳ Ｐゴシック"/>
        <family val="3"/>
        <charset val="128"/>
      </rPr>
      <t>20N W/C≦55</t>
    </r>
    <r>
      <rPr>
        <sz val="11"/>
        <rFont val="DejaVu Sans"/>
        <family val="2"/>
      </rPr>
      <t>％</t>
    </r>
  </si>
  <si>
    <r>
      <rPr>
        <sz val="11"/>
        <rFont val="ＭＳ Ｐゴシック"/>
        <family val="3"/>
        <charset val="128"/>
      </rPr>
      <t>21-8-40N W/C≦55</t>
    </r>
    <r>
      <rPr>
        <sz val="11"/>
        <rFont val="DejaVu Sans"/>
        <family val="2"/>
      </rPr>
      <t>％</t>
    </r>
  </si>
  <si>
    <r>
      <rPr>
        <sz val="11"/>
        <rFont val="ＭＳ Ｐゴシック"/>
        <family val="3"/>
        <charset val="128"/>
      </rPr>
      <t>24-8-25</t>
    </r>
    <r>
      <rPr>
        <sz val="11"/>
        <rFont val="DejaVu Sans"/>
        <family val="2"/>
      </rPr>
      <t>又は</t>
    </r>
    <r>
      <rPr>
        <sz val="11"/>
        <rFont val="ＭＳ Ｐゴシック"/>
        <family val="3"/>
        <charset val="128"/>
      </rPr>
      <t>20N W/C≦55</t>
    </r>
    <r>
      <rPr>
        <sz val="11"/>
        <rFont val="DejaVu Sans"/>
        <family val="2"/>
      </rPr>
      <t>％</t>
    </r>
  </si>
  <si>
    <r>
      <rPr>
        <sz val="11"/>
        <rFont val="ＭＳ Ｐゴシック"/>
        <family val="3"/>
        <charset val="128"/>
      </rPr>
      <t>24-8-40N W/C≦55</t>
    </r>
    <r>
      <rPr>
        <sz val="11"/>
        <rFont val="DejaVu Sans"/>
        <family val="2"/>
      </rPr>
      <t>％</t>
    </r>
  </si>
  <si>
    <r>
      <rPr>
        <sz val="11"/>
        <rFont val="ＭＳ Ｐゴシック"/>
        <family val="3"/>
        <charset val="128"/>
      </rPr>
      <t>24-12-25</t>
    </r>
    <r>
      <rPr>
        <sz val="11"/>
        <rFont val="DejaVu Sans"/>
        <family val="2"/>
      </rPr>
      <t>又は</t>
    </r>
    <r>
      <rPr>
        <sz val="11"/>
        <rFont val="ＭＳ Ｐゴシック"/>
        <family val="3"/>
        <charset val="128"/>
      </rPr>
      <t>20N  W/C≦55%</t>
    </r>
  </si>
  <si>
    <t>24-12-40N  W/C≦55%</t>
  </si>
  <si>
    <r>
      <rPr>
        <sz val="11"/>
        <rFont val="ＭＳ Ｐゴシック"/>
        <family val="3"/>
        <charset val="128"/>
      </rPr>
      <t>30-8-25</t>
    </r>
    <r>
      <rPr>
        <sz val="11"/>
        <rFont val="DejaVu Sans"/>
        <family val="2"/>
      </rPr>
      <t>又は</t>
    </r>
    <r>
      <rPr>
        <sz val="11"/>
        <rFont val="ＭＳ Ｐゴシック"/>
        <family val="3"/>
        <charset val="128"/>
      </rPr>
      <t>20N W/C≦55</t>
    </r>
    <r>
      <rPr>
        <sz val="11"/>
        <rFont val="DejaVu Sans"/>
        <family val="2"/>
      </rPr>
      <t>％</t>
    </r>
  </si>
  <si>
    <r>
      <rPr>
        <sz val="11"/>
        <rFont val="DejaVu Sans"/>
        <family val="2"/>
      </rPr>
      <t>曲げ</t>
    </r>
    <r>
      <rPr>
        <sz val="11"/>
        <rFont val="ＭＳ Ｐゴシック"/>
        <family val="3"/>
        <charset val="128"/>
      </rPr>
      <t>4.5-2.5-40BB W/C≦55</t>
    </r>
    <r>
      <rPr>
        <sz val="11"/>
        <rFont val="DejaVu Sans"/>
        <family val="2"/>
      </rPr>
      <t>％</t>
    </r>
  </si>
  <si>
    <r>
      <rPr>
        <sz val="11"/>
        <rFont val="DejaVu Sans"/>
        <family val="2"/>
      </rPr>
      <t>曲げ</t>
    </r>
    <r>
      <rPr>
        <sz val="11"/>
        <rFont val="ＭＳ Ｐゴシック"/>
        <family val="3"/>
        <charset val="128"/>
      </rPr>
      <t>4.5-2.5-40N W/C≦55</t>
    </r>
    <r>
      <rPr>
        <sz val="11"/>
        <rFont val="DejaVu Sans"/>
        <family val="2"/>
      </rPr>
      <t>％</t>
    </r>
  </si>
  <si>
    <r>
      <rPr>
        <sz val="11"/>
        <rFont val="DejaVu Sans"/>
        <family val="2"/>
      </rPr>
      <t>曲げ</t>
    </r>
    <r>
      <rPr>
        <sz val="11"/>
        <rFont val="ＭＳ Ｐゴシック"/>
        <family val="3"/>
        <charset val="128"/>
      </rPr>
      <t>4.5-6.5-40BB  W/C≦55%</t>
    </r>
  </si>
  <si>
    <r>
      <rPr>
        <sz val="11"/>
        <rFont val="DejaVu Sans"/>
        <family val="2"/>
      </rPr>
      <t>曲げ</t>
    </r>
    <r>
      <rPr>
        <sz val="11"/>
        <rFont val="ＭＳ Ｐゴシック"/>
        <family val="3"/>
        <charset val="128"/>
      </rPr>
      <t>4.5-6.5-40N  W/C≦55%</t>
    </r>
  </si>
  <si>
    <r>
      <rPr>
        <sz val="11"/>
        <rFont val="ＭＳ Ｐゴシック"/>
        <family val="3"/>
        <charset val="128"/>
      </rPr>
      <t>40-8-25</t>
    </r>
    <r>
      <rPr>
        <sz val="11"/>
        <rFont val="DejaVu Sans"/>
        <family val="2"/>
      </rPr>
      <t>又は</t>
    </r>
    <r>
      <rPr>
        <sz val="11"/>
        <rFont val="ＭＳ Ｐゴシック"/>
        <family val="3"/>
        <charset val="128"/>
      </rPr>
      <t>20H W/C≦55</t>
    </r>
    <r>
      <rPr>
        <sz val="11"/>
        <rFont val="DejaVu Sans"/>
        <family val="2"/>
      </rPr>
      <t>％</t>
    </r>
  </si>
  <si>
    <r>
      <rPr>
        <sz val="11"/>
        <rFont val="ＭＳ Ｐゴシック"/>
        <family val="3"/>
        <charset val="128"/>
      </rPr>
      <t>40-12-25</t>
    </r>
    <r>
      <rPr>
        <sz val="11"/>
        <rFont val="DejaVu Sans"/>
        <family val="2"/>
      </rPr>
      <t>又は</t>
    </r>
    <r>
      <rPr>
        <sz val="11"/>
        <rFont val="ＭＳ Ｐゴシック"/>
        <family val="3"/>
        <charset val="128"/>
      </rPr>
      <t>20</t>
    </r>
    <r>
      <rPr>
        <sz val="11"/>
        <rFont val="DejaVu Sans"/>
        <family val="2"/>
      </rPr>
      <t xml:space="preserve">Ｈ  </t>
    </r>
    <r>
      <rPr>
        <sz val="11"/>
        <rFont val="ＭＳ Ｐゴシック"/>
        <family val="3"/>
        <charset val="128"/>
      </rPr>
      <t>W/C≦55%</t>
    </r>
  </si>
  <si>
    <r>
      <rPr>
        <sz val="11"/>
        <rFont val="DejaVu Sans"/>
        <family val="2"/>
      </rPr>
      <t>生コンクリート</t>
    </r>
    <r>
      <rPr>
        <sz val="11"/>
        <rFont val="ＭＳ Ｐゴシック"/>
        <family val="3"/>
        <charset val="128"/>
      </rPr>
      <t>(</t>
    </r>
    <r>
      <rPr>
        <sz val="11"/>
        <rFont val="DejaVu Sans"/>
        <family val="2"/>
      </rPr>
      <t>高炉Ｂ</t>
    </r>
    <r>
      <rPr>
        <sz val="11"/>
        <rFont val="ＭＳ Ｐゴシック"/>
        <family val="3"/>
        <charset val="128"/>
      </rPr>
      <t>)</t>
    </r>
  </si>
  <si>
    <r>
      <rPr>
        <sz val="11"/>
        <rFont val="ＭＳ Ｐゴシック"/>
        <family val="3"/>
        <charset val="128"/>
      </rPr>
      <t>18-5-40BB W/C≦65</t>
    </r>
    <r>
      <rPr>
        <sz val="11"/>
        <rFont val="DejaVu Sans"/>
        <family val="2"/>
      </rPr>
      <t>％</t>
    </r>
  </si>
  <si>
    <r>
      <rPr>
        <sz val="11"/>
        <rFont val="ＭＳ Ｐゴシック"/>
        <family val="3"/>
        <charset val="128"/>
      </rPr>
      <t>18-8-40BB W/C≦65</t>
    </r>
    <r>
      <rPr>
        <sz val="11"/>
        <rFont val="DejaVu Sans"/>
        <family val="2"/>
      </rPr>
      <t>％</t>
    </r>
  </si>
  <si>
    <r>
      <rPr>
        <sz val="11"/>
        <rFont val="ＭＳ Ｐゴシック"/>
        <family val="3"/>
        <charset val="128"/>
      </rPr>
      <t>21-5-40BB W/C≦65</t>
    </r>
    <r>
      <rPr>
        <sz val="11"/>
        <rFont val="DejaVu Sans"/>
        <family val="2"/>
      </rPr>
      <t>％</t>
    </r>
  </si>
  <si>
    <r>
      <rPr>
        <sz val="11"/>
        <rFont val="ＭＳ Ｐゴシック"/>
        <family val="3"/>
        <charset val="128"/>
      </rPr>
      <t>21-8-40BB W/C≦65</t>
    </r>
    <r>
      <rPr>
        <sz val="11"/>
        <rFont val="DejaVu Sans"/>
        <family val="2"/>
      </rPr>
      <t>％</t>
    </r>
  </si>
  <si>
    <t>18-12-25BB  W/C≦65%</t>
  </si>
  <si>
    <r>
      <rPr>
        <sz val="11"/>
        <rFont val="ＭＳ Ｐゴシック"/>
        <family val="3"/>
        <charset val="128"/>
      </rPr>
      <t>18-12-40BB W/C≦65</t>
    </r>
    <r>
      <rPr>
        <sz val="11"/>
        <rFont val="DejaVu Sans"/>
        <family val="2"/>
      </rPr>
      <t>％</t>
    </r>
  </si>
  <si>
    <r>
      <rPr>
        <sz val="11"/>
        <rFont val="ＭＳ Ｐゴシック"/>
        <family val="3"/>
        <charset val="128"/>
      </rPr>
      <t>18-8-25BB W/C≦65</t>
    </r>
    <r>
      <rPr>
        <sz val="11"/>
        <rFont val="DejaVu Sans"/>
        <family val="2"/>
      </rPr>
      <t>％</t>
    </r>
  </si>
  <si>
    <r>
      <rPr>
        <sz val="11"/>
        <rFont val="ＭＳ Ｐゴシック"/>
        <family val="3"/>
        <charset val="128"/>
      </rPr>
      <t>18-8-25BB W/C≦60</t>
    </r>
    <r>
      <rPr>
        <sz val="11"/>
        <rFont val="DejaVu Sans"/>
        <family val="2"/>
      </rPr>
      <t>％</t>
    </r>
  </si>
  <si>
    <r>
      <rPr>
        <sz val="11"/>
        <rFont val="ＭＳ Ｐゴシック"/>
        <family val="3"/>
        <charset val="128"/>
      </rPr>
      <t>18-12-25</t>
    </r>
    <r>
      <rPr>
        <sz val="11"/>
        <rFont val="DejaVu Sans"/>
        <family val="2"/>
      </rPr>
      <t>又は</t>
    </r>
    <r>
      <rPr>
        <sz val="11"/>
        <rFont val="ＭＳ Ｐゴシック"/>
        <family val="3"/>
        <charset val="128"/>
      </rPr>
      <t>20BB  W/C≦60%</t>
    </r>
  </si>
  <si>
    <r>
      <rPr>
        <sz val="11"/>
        <rFont val="ＭＳ Ｐゴシック"/>
        <family val="3"/>
        <charset val="128"/>
      </rPr>
      <t>40-8-25</t>
    </r>
    <r>
      <rPr>
        <sz val="11"/>
        <rFont val="DejaVu Sans"/>
        <family val="2"/>
      </rPr>
      <t>又は</t>
    </r>
    <r>
      <rPr>
        <sz val="11"/>
        <rFont val="ＭＳ Ｐゴシック"/>
        <family val="3"/>
        <charset val="128"/>
      </rPr>
      <t>20H W/C≦65</t>
    </r>
    <r>
      <rPr>
        <sz val="11"/>
        <rFont val="DejaVu Sans"/>
        <family val="2"/>
      </rPr>
      <t>％</t>
    </r>
  </si>
  <si>
    <r>
      <rPr>
        <sz val="11"/>
        <rFont val="ＭＳ Ｐゴシック"/>
        <family val="3"/>
        <charset val="128"/>
      </rPr>
      <t>18-5-40BB W/C≦60</t>
    </r>
    <r>
      <rPr>
        <sz val="11"/>
        <rFont val="DejaVu Sans"/>
        <family val="2"/>
      </rPr>
      <t>％</t>
    </r>
  </si>
  <si>
    <r>
      <rPr>
        <sz val="11"/>
        <rFont val="ＭＳ Ｐゴシック"/>
        <family val="3"/>
        <charset val="128"/>
      </rPr>
      <t>18-8-40BB W/C≦60</t>
    </r>
    <r>
      <rPr>
        <sz val="11"/>
        <rFont val="DejaVu Sans"/>
        <family val="2"/>
      </rPr>
      <t>％</t>
    </r>
  </si>
  <si>
    <r>
      <rPr>
        <sz val="11"/>
        <rFont val="ＭＳ Ｐゴシック"/>
        <family val="3"/>
        <charset val="128"/>
      </rPr>
      <t>21-8-25BB W/C≦60</t>
    </r>
    <r>
      <rPr>
        <sz val="11"/>
        <rFont val="DejaVu Sans"/>
        <family val="2"/>
      </rPr>
      <t>％</t>
    </r>
  </si>
  <si>
    <r>
      <rPr>
        <sz val="11"/>
        <rFont val="ＭＳ Ｐゴシック"/>
        <family val="3"/>
        <charset val="128"/>
      </rPr>
      <t>21-8-25BB W/C≦55</t>
    </r>
    <r>
      <rPr>
        <sz val="11"/>
        <rFont val="DejaVu Sans"/>
        <family val="2"/>
      </rPr>
      <t>％</t>
    </r>
  </si>
  <si>
    <r>
      <rPr>
        <sz val="11"/>
        <rFont val="ＭＳ Ｐゴシック"/>
        <family val="3"/>
        <charset val="128"/>
      </rPr>
      <t>21-8-40BB W/C≦55</t>
    </r>
    <r>
      <rPr>
        <sz val="11"/>
        <rFont val="DejaVu Sans"/>
        <family val="2"/>
      </rPr>
      <t>％</t>
    </r>
  </si>
  <si>
    <t>21-5-25BB  W/C≦60%</t>
  </si>
  <si>
    <r>
      <rPr>
        <sz val="11"/>
        <rFont val="ＭＳ Ｐゴシック"/>
        <family val="3"/>
        <charset val="128"/>
      </rPr>
      <t>21-5-40BB W/C≦60</t>
    </r>
    <r>
      <rPr>
        <sz val="11"/>
        <rFont val="DejaVu Sans"/>
        <family val="2"/>
      </rPr>
      <t>％</t>
    </r>
  </si>
  <si>
    <r>
      <rPr>
        <sz val="11"/>
        <rFont val="ＭＳ Ｐゴシック"/>
        <family val="3"/>
        <charset val="128"/>
      </rPr>
      <t>21-8-40BB W/C≦60</t>
    </r>
    <r>
      <rPr>
        <sz val="11"/>
        <rFont val="DejaVu Sans"/>
        <family val="2"/>
      </rPr>
      <t>％</t>
    </r>
  </si>
  <si>
    <r>
      <rPr>
        <sz val="11"/>
        <rFont val="ＭＳ Ｐゴシック"/>
        <family val="3"/>
        <charset val="128"/>
      </rPr>
      <t>18-8-25</t>
    </r>
    <r>
      <rPr>
        <sz val="11"/>
        <rFont val="DejaVu Sans"/>
        <family val="2"/>
      </rPr>
      <t>又は</t>
    </r>
    <r>
      <rPr>
        <sz val="11"/>
        <rFont val="ＭＳ Ｐゴシック"/>
        <family val="3"/>
        <charset val="128"/>
      </rPr>
      <t>20N C≧230kg W/C≦65</t>
    </r>
    <r>
      <rPr>
        <sz val="11"/>
        <rFont val="DejaVu Sans"/>
        <family val="2"/>
      </rPr>
      <t>％</t>
    </r>
  </si>
  <si>
    <r>
      <rPr>
        <sz val="11"/>
        <rFont val="ＭＳ Ｐゴシック"/>
        <family val="3"/>
        <charset val="128"/>
      </rPr>
      <t>18-8-40N C≧230kg W/C≦65</t>
    </r>
    <r>
      <rPr>
        <sz val="11"/>
        <rFont val="DejaVu Sans"/>
        <family val="2"/>
      </rPr>
      <t>％</t>
    </r>
  </si>
  <si>
    <r>
      <rPr>
        <sz val="11"/>
        <rFont val="ＭＳ Ｐゴシック"/>
        <family val="3"/>
        <charset val="128"/>
      </rPr>
      <t>18-12-40BB W/C≦60</t>
    </r>
    <r>
      <rPr>
        <sz val="11"/>
        <rFont val="DejaVu Sans"/>
        <family val="2"/>
      </rPr>
      <t>％</t>
    </r>
  </si>
  <si>
    <r>
      <rPr>
        <sz val="11"/>
        <rFont val="ＭＳ Ｐゴシック"/>
        <family val="3"/>
        <charset val="128"/>
      </rPr>
      <t>18-12-25</t>
    </r>
    <r>
      <rPr>
        <sz val="11"/>
        <rFont val="DejaVu Sans"/>
        <family val="2"/>
      </rPr>
      <t>又は</t>
    </r>
    <r>
      <rPr>
        <sz val="11"/>
        <rFont val="ＭＳ Ｐゴシック"/>
        <family val="3"/>
        <charset val="128"/>
      </rPr>
      <t>20N C≧230kg W/C≦65</t>
    </r>
    <r>
      <rPr>
        <sz val="11"/>
        <rFont val="DejaVu Sans"/>
        <family val="2"/>
      </rPr>
      <t>％</t>
    </r>
  </si>
  <si>
    <r>
      <rPr>
        <sz val="11"/>
        <rFont val="ＭＳ Ｐゴシック"/>
        <family val="3"/>
        <charset val="128"/>
      </rPr>
      <t>18-12-40N C≧230kg W/C≦65</t>
    </r>
    <r>
      <rPr>
        <sz val="11"/>
        <rFont val="DejaVu Sans"/>
        <family val="2"/>
      </rPr>
      <t>％</t>
    </r>
  </si>
  <si>
    <r>
      <rPr>
        <sz val="11"/>
        <rFont val="ＭＳ Ｐゴシック"/>
        <family val="3"/>
        <charset val="128"/>
      </rPr>
      <t>18-12-25</t>
    </r>
    <r>
      <rPr>
        <sz val="11"/>
        <rFont val="DejaVu Sans"/>
        <family val="2"/>
      </rPr>
      <t>又は</t>
    </r>
    <r>
      <rPr>
        <sz val="11"/>
        <rFont val="ＭＳ Ｐゴシック"/>
        <family val="3"/>
        <charset val="128"/>
      </rPr>
      <t>20N C≧270kg W/C≦65</t>
    </r>
    <r>
      <rPr>
        <sz val="11"/>
        <rFont val="DejaVu Sans"/>
        <family val="2"/>
      </rPr>
      <t>％</t>
    </r>
  </si>
  <si>
    <r>
      <rPr>
        <sz val="11"/>
        <rFont val="ＭＳ Ｐゴシック"/>
        <family val="3"/>
        <charset val="128"/>
      </rPr>
      <t>18-12-40N C≧270kg W/C≦65</t>
    </r>
    <r>
      <rPr>
        <sz val="11"/>
        <rFont val="DejaVu Sans"/>
        <family val="2"/>
      </rPr>
      <t>％</t>
    </r>
  </si>
  <si>
    <r>
      <rPr>
        <sz val="11"/>
        <rFont val="ＭＳ Ｐゴシック"/>
        <family val="3"/>
        <charset val="128"/>
      </rPr>
      <t>30-15-40N C≧370kg W/C≦65</t>
    </r>
    <r>
      <rPr>
        <sz val="11"/>
        <rFont val="DejaVu Sans"/>
        <family val="2"/>
      </rPr>
      <t>％</t>
    </r>
  </si>
  <si>
    <r>
      <rPr>
        <sz val="11"/>
        <rFont val="ＭＳ Ｐゴシック"/>
        <family val="3"/>
        <charset val="128"/>
      </rPr>
      <t>24-8-25BB W/C≦55</t>
    </r>
    <r>
      <rPr>
        <sz val="11"/>
        <rFont val="DejaVu Sans"/>
        <family val="2"/>
      </rPr>
      <t>％</t>
    </r>
  </si>
  <si>
    <r>
      <rPr>
        <sz val="11"/>
        <rFont val="ＭＳ Ｐゴシック"/>
        <family val="3"/>
        <charset val="128"/>
      </rPr>
      <t>24-8-25</t>
    </r>
    <r>
      <rPr>
        <sz val="11"/>
        <rFont val="DejaVu Sans"/>
        <family val="2"/>
      </rPr>
      <t>又は</t>
    </r>
    <r>
      <rPr>
        <sz val="11"/>
        <rFont val="ＭＳ Ｐゴシック"/>
        <family val="3"/>
        <charset val="128"/>
      </rPr>
      <t>20BB</t>
    </r>
    <r>
      <rPr>
        <sz val="11"/>
        <rFont val="DejaVu Sans"/>
        <family val="2"/>
      </rPr>
      <t>　</t>
    </r>
    <r>
      <rPr>
        <sz val="11"/>
        <rFont val="ＭＳ Ｐゴシック"/>
        <family val="3"/>
        <charset val="128"/>
      </rPr>
      <t>W/C≦60%</t>
    </r>
  </si>
  <si>
    <r>
      <rPr>
        <sz val="11"/>
        <rFont val="ＭＳ Ｐゴシック"/>
        <family val="3"/>
        <charset val="128"/>
      </rPr>
      <t>24-8-25</t>
    </r>
    <r>
      <rPr>
        <sz val="11"/>
        <rFont val="DejaVu Sans"/>
        <family val="2"/>
      </rPr>
      <t>又は</t>
    </r>
    <r>
      <rPr>
        <sz val="11"/>
        <rFont val="ＭＳ Ｐゴシック"/>
        <family val="3"/>
        <charset val="128"/>
      </rPr>
      <t>20BB</t>
    </r>
    <r>
      <rPr>
        <sz val="11"/>
        <rFont val="DejaVu Sans"/>
        <family val="2"/>
      </rPr>
      <t>　</t>
    </r>
    <r>
      <rPr>
        <sz val="11"/>
        <rFont val="ＭＳ Ｐゴシック"/>
        <family val="3"/>
        <charset val="128"/>
      </rPr>
      <t>W/C≦65%</t>
    </r>
  </si>
  <si>
    <r>
      <rPr>
        <sz val="11"/>
        <rFont val="ＭＳ Ｐゴシック"/>
        <family val="3"/>
        <charset val="128"/>
      </rPr>
      <t>24-12-25</t>
    </r>
    <r>
      <rPr>
        <sz val="11"/>
        <rFont val="DejaVu Sans"/>
        <family val="2"/>
      </rPr>
      <t>又は</t>
    </r>
    <r>
      <rPr>
        <sz val="11"/>
        <rFont val="ＭＳ Ｐゴシック"/>
        <family val="3"/>
        <charset val="128"/>
      </rPr>
      <t>20BB</t>
    </r>
    <r>
      <rPr>
        <sz val="11"/>
        <rFont val="DejaVu Sans"/>
        <family val="2"/>
      </rPr>
      <t>　</t>
    </r>
    <r>
      <rPr>
        <sz val="11"/>
        <rFont val="ＭＳ Ｐゴシック"/>
        <family val="3"/>
        <charset val="128"/>
      </rPr>
      <t>W/C≦55%</t>
    </r>
  </si>
  <si>
    <r>
      <rPr>
        <sz val="11"/>
        <rFont val="ＭＳ Ｐゴシック"/>
        <family val="3"/>
        <charset val="128"/>
      </rPr>
      <t>24-12-25</t>
    </r>
    <r>
      <rPr>
        <sz val="11"/>
        <rFont val="DejaVu Sans"/>
        <family val="2"/>
      </rPr>
      <t>又は</t>
    </r>
    <r>
      <rPr>
        <sz val="11"/>
        <rFont val="ＭＳ Ｐゴシック"/>
        <family val="3"/>
        <charset val="128"/>
      </rPr>
      <t>20BB</t>
    </r>
    <r>
      <rPr>
        <sz val="11"/>
        <rFont val="DejaVu Sans"/>
        <family val="2"/>
      </rPr>
      <t>　</t>
    </r>
    <r>
      <rPr>
        <sz val="11"/>
        <rFont val="ＭＳ Ｐゴシック"/>
        <family val="3"/>
        <charset val="128"/>
      </rPr>
      <t>W/C≦60%</t>
    </r>
  </si>
  <si>
    <r>
      <rPr>
        <sz val="11"/>
        <rFont val="ＭＳ Ｐゴシック"/>
        <family val="3"/>
        <charset val="128"/>
      </rPr>
      <t>24-12-25</t>
    </r>
    <r>
      <rPr>
        <sz val="11"/>
        <rFont val="DejaVu Sans"/>
        <family val="2"/>
      </rPr>
      <t>又は</t>
    </r>
    <r>
      <rPr>
        <sz val="11"/>
        <rFont val="ＭＳ Ｐゴシック"/>
        <family val="3"/>
        <charset val="128"/>
      </rPr>
      <t>20BB</t>
    </r>
    <r>
      <rPr>
        <sz val="11"/>
        <rFont val="DejaVu Sans"/>
        <family val="2"/>
      </rPr>
      <t>　</t>
    </r>
    <r>
      <rPr>
        <sz val="11"/>
        <rFont val="ＭＳ Ｐゴシック"/>
        <family val="3"/>
        <charset val="128"/>
      </rPr>
      <t>W/C≦65%</t>
    </r>
  </si>
  <si>
    <t>24-12-40BB  W/C≦55%</t>
  </si>
  <si>
    <r>
      <rPr>
        <sz val="11"/>
        <rFont val="ＭＳ Ｐゴシック"/>
        <family val="3"/>
        <charset val="128"/>
      </rPr>
      <t>30-18-25</t>
    </r>
    <r>
      <rPr>
        <sz val="11"/>
        <rFont val="DejaVu Sans"/>
        <family val="2"/>
      </rPr>
      <t>又は</t>
    </r>
    <r>
      <rPr>
        <sz val="11"/>
        <rFont val="ＭＳ Ｐゴシック"/>
        <family val="3"/>
        <charset val="128"/>
      </rPr>
      <t>20BB C≧350kg W/C≦65%</t>
    </r>
  </si>
  <si>
    <t>舗装用生コンクリート</t>
  </si>
  <si>
    <r>
      <rPr>
        <sz val="11"/>
        <rFont val="DejaVu Sans"/>
        <family val="2"/>
      </rPr>
      <t>曲げ</t>
    </r>
    <r>
      <rPr>
        <sz val="11"/>
        <rFont val="ＭＳ Ｐゴシック"/>
        <family val="3"/>
        <charset val="128"/>
      </rPr>
      <t>4.5,2.5-40N W/C≦65</t>
    </r>
    <r>
      <rPr>
        <sz val="11"/>
        <rFont val="DejaVu Sans"/>
        <family val="2"/>
      </rPr>
      <t>％</t>
    </r>
  </si>
  <si>
    <r>
      <rPr>
        <sz val="11"/>
        <rFont val="DejaVu Sans"/>
        <family val="2"/>
      </rPr>
      <t>曲げ</t>
    </r>
    <r>
      <rPr>
        <sz val="11"/>
        <rFont val="ＭＳ Ｐゴシック"/>
        <family val="3"/>
        <charset val="128"/>
      </rPr>
      <t>4.5,2.5-40BB W/C≦65%</t>
    </r>
  </si>
  <si>
    <r>
      <rPr>
        <sz val="11"/>
        <rFont val="ＭＳ Ｐゴシック"/>
        <family val="3"/>
        <charset val="128"/>
      </rPr>
      <t>24-8-40BB W/C≦55</t>
    </r>
    <r>
      <rPr>
        <sz val="11"/>
        <rFont val="DejaVu Sans"/>
        <family val="2"/>
      </rPr>
      <t>％</t>
    </r>
  </si>
  <si>
    <r>
      <rPr>
        <sz val="11"/>
        <rFont val="ＭＳ Ｐゴシック"/>
        <family val="3"/>
        <charset val="128"/>
      </rPr>
      <t>30-15-40BB C≧370</t>
    </r>
    <r>
      <rPr>
        <sz val="11"/>
        <rFont val="DejaVu Sans"/>
        <family val="2"/>
      </rPr>
      <t xml:space="preserve">㎏ </t>
    </r>
    <r>
      <rPr>
        <sz val="11"/>
        <rFont val="ＭＳ Ｐゴシック"/>
        <family val="3"/>
        <charset val="128"/>
      </rPr>
      <t>W/C≦50%</t>
    </r>
  </si>
  <si>
    <r>
      <rPr>
        <sz val="11"/>
        <rFont val="ＭＳ Ｐゴシック"/>
        <family val="3"/>
        <charset val="128"/>
      </rPr>
      <t>18-8-25</t>
    </r>
    <r>
      <rPr>
        <sz val="11"/>
        <rFont val="DejaVu Sans"/>
        <family val="2"/>
      </rPr>
      <t>又は</t>
    </r>
    <r>
      <rPr>
        <sz val="11"/>
        <rFont val="ＭＳ Ｐゴシック"/>
        <family val="3"/>
        <charset val="128"/>
      </rPr>
      <t>20N C≧230kg W/C≦60%</t>
    </r>
  </si>
  <si>
    <r>
      <rPr>
        <sz val="11"/>
        <rFont val="ＭＳ Ｐゴシック"/>
        <family val="3"/>
        <charset val="128"/>
      </rPr>
      <t>18-8-25</t>
    </r>
    <r>
      <rPr>
        <sz val="11"/>
        <rFont val="DejaVu Sans"/>
        <family val="2"/>
      </rPr>
      <t>又は</t>
    </r>
    <r>
      <rPr>
        <sz val="11"/>
        <rFont val="ＭＳ Ｐゴシック"/>
        <family val="3"/>
        <charset val="128"/>
      </rPr>
      <t>20N C≧230kg W/C≦55%</t>
    </r>
  </si>
  <si>
    <t>18-8-40N C≧230kg W/C≦60%</t>
  </si>
  <si>
    <t>18-8-40N C≧230kg W/C≦55%</t>
  </si>
  <si>
    <r>
      <rPr>
        <sz val="11"/>
        <rFont val="ＭＳ Ｐゴシック"/>
        <family val="3"/>
        <charset val="128"/>
      </rPr>
      <t>18-12-25</t>
    </r>
    <r>
      <rPr>
        <sz val="11"/>
        <rFont val="DejaVu Sans"/>
        <family val="2"/>
      </rPr>
      <t>又は</t>
    </r>
    <r>
      <rPr>
        <sz val="11"/>
        <rFont val="ＭＳ Ｐゴシック"/>
        <family val="3"/>
        <charset val="128"/>
      </rPr>
      <t>20N C≧230kg W/C≦60%</t>
    </r>
  </si>
  <si>
    <r>
      <rPr>
        <sz val="11"/>
        <rFont val="ＭＳ Ｐゴシック"/>
        <family val="3"/>
        <charset val="128"/>
      </rPr>
      <t>18-12-25</t>
    </r>
    <r>
      <rPr>
        <sz val="11"/>
        <rFont val="DejaVu Sans"/>
        <family val="2"/>
      </rPr>
      <t>又は</t>
    </r>
    <r>
      <rPr>
        <sz val="11"/>
        <rFont val="ＭＳ Ｐゴシック"/>
        <family val="3"/>
        <charset val="128"/>
      </rPr>
      <t>20N C≧230kg W/C≦55%</t>
    </r>
  </si>
  <si>
    <t>18-12-40N C≧230kg W/C≦60%</t>
  </si>
  <si>
    <t>18-12-40N C≧230kg W/C≦55%</t>
  </si>
  <si>
    <r>
      <rPr>
        <sz val="11"/>
        <rFont val="ＭＳ Ｐゴシック"/>
        <family val="3"/>
        <charset val="128"/>
      </rPr>
      <t>18-12-25</t>
    </r>
    <r>
      <rPr>
        <sz val="11"/>
        <rFont val="DejaVu Sans"/>
        <family val="2"/>
      </rPr>
      <t>又は</t>
    </r>
    <r>
      <rPr>
        <sz val="11"/>
        <rFont val="ＭＳ Ｐゴシック"/>
        <family val="3"/>
        <charset val="128"/>
      </rPr>
      <t>20N C≧270kg W/C≦60%</t>
    </r>
  </si>
  <si>
    <r>
      <rPr>
        <sz val="11"/>
        <rFont val="ＭＳ Ｐゴシック"/>
        <family val="3"/>
        <charset val="128"/>
      </rPr>
      <t>18-12-25</t>
    </r>
    <r>
      <rPr>
        <sz val="11"/>
        <rFont val="DejaVu Sans"/>
        <family val="2"/>
      </rPr>
      <t>又は</t>
    </r>
    <r>
      <rPr>
        <sz val="11"/>
        <rFont val="ＭＳ Ｐゴシック"/>
        <family val="3"/>
        <charset val="128"/>
      </rPr>
      <t>20N C≧270kg W/C≦55%</t>
    </r>
  </si>
  <si>
    <t>18-12-40N C≧270kg W/C≦60%</t>
  </si>
  <si>
    <t>18-12-40N C≧270kg W/C≦55%</t>
  </si>
  <si>
    <t>30-15-40N C≧370kg W/C≦55%</t>
  </si>
  <si>
    <t>30-15-40N C≧370kg W/C≦50%</t>
  </si>
  <si>
    <t>18-12-40BB C≧270kg W/C≦60%</t>
  </si>
  <si>
    <t>18-12-25BB C≧270kg W/C≦60%</t>
  </si>
  <si>
    <t>18-8-25BB C≧230kg W/C≦60%</t>
  </si>
  <si>
    <t>18-8-40BB C≧230kg W/C≦60%</t>
  </si>
  <si>
    <t>18-12-25BB C≧230kg W/C≦60%</t>
  </si>
  <si>
    <t>18-12-40BB C≧230kg W/C≦60%</t>
  </si>
  <si>
    <r>
      <rPr>
        <sz val="11"/>
        <rFont val="ＭＳ Ｐゴシック"/>
        <family val="3"/>
        <charset val="128"/>
      </rPr>
      <t>30-18-25</t>
    </r>
    <r>
      <rPr>
        <sz val="11"/>
        <rFont val="DejaVu Sans"/>
        <family val="2"/>
      </rPr>
      <t>又は</t>
    </r>
    <r>
      <rPr>
        <sz val="11"/>
        <rFont val="ＭＳ Ｐゴシック"/>
        <family val="3"/>
        <charset val="128"/>
      </rPr>
      <t>20BB C≧350kg W/C≦55%</t>
    </r>
  </si>
  <si>
    <r>
      <rPr>
        <sz val="11"/>
        <rFont val="ＭＳ Ｐゴシック"/>
        <family val="3"/>
        <charset val="128"/>
      </rPr>
      <t>30-18-25</t>
    </r>
    <r>
      <rPr>
        <sz val="11"/>
        <rFont val="DejaVu Sans"/>
        <family val="2"/>
      </rPr>
      <t>又は</t>
    </r>
    <r>
      <rPr>
        <sz val="11"/>
        <rFont val="ＭＳ Ｐゴシック"/>
        <family val="3"/>
        <charset val="128"/>
      </rPr>
      <t>20N</t>
    </r>
    <r>
      <rPr>
        <sz val="11"/>
        <rFont val="DejaVu Sans"/>
        <family val="2"/>
      </rPr>
      <t>　</t>
    </r>
    <r>
      <rPr>
        <sz val="11"/>
        <rFont val="ＭＳ Ｐゴシック"/>
        <family val="3"/>
        <charset val="128"/>
      </rPr>
      <t>350kg≦C W/C≦55%</t>
    </r>
  </si>
  <si>
    <t>山砂</t>
  </si>
  <si>
    <t>クッション用</t>
  </si>
  <si>
    <t>洗砂</t>
  </si>
  <si>
    <r>
      <rPr>
        <sz val="11"/>
        <rFont val="ＭＳ Ｐゴシック"/>
        <family val="3"/>
        <charset val="128"/>
      </rPr>
      <t>(</t>
    </r>
    <r>
      <rPr>
        <sz val="11"/>
        <rFont val="DejaVu Sans"/>
        <family val="2"/>
      </rPr>
      <t>細骨材用</t>
    </r>
    <r>
      <rPr>
        <sz val="11"/>
        <rFont val="ＭＳ Ｐゴシック"/>
        <family val="3"/>
        <charset val="128"/>
      </rPr>
      <t>)</t>
    </r>
    <r>
      <rPr>
        <sz val="11"/>
        <rFont val="DejaVu Sans"/>
        <family val="2"/>
      </rPr>
      <t>　細目</t>
    </r>
  </si>
  <si>
    <r>
      <rPr>
        <sz val="11"/>
        <rFont val="ＭＳ Ｐゴシック"/>
        <family val="3"/>
        <charset val="128"/>
      </rPr>
      <t>(</t>
    </r>
    <r>
      <rPr>
        <sz val="11"/>
        <rFont val="DejaVu Sans"/>
        <family val="2"/>
      </rPr>
      <t>細骨材用</t>
    </r>
    <r>
      <rPr>
        <sz val="11"/>
        <rFont val="ＭＳ Ｐゴシック"/>
        <family val="3"/>
        <charset val="128"/>
      </rPr>
      <t>)</t>
    </r>
    <r>
      <rPr>
        <sz val="11"/>
        <rFont val="DejaVu Sans"/>
        <family val="2"/>
      </rPr>
      <t>　荒目</t>
    </r>
  </si>
  <si>
    <t>洗砂〔コンクリート用骨材〕</t>
  </si>
  <si>
    <r>
      <rPr>
        <sz val="11"/>
        <rFont val="DejaVu Sans"/>
        <family val="2"/>
      </rPr>
      <t>細目</t>
    </r>
    <r>
      <rPr>
        <sz val="11"/>
        <rFont val="ＭＳ Ｐゴシック"/>
        <family val="3"/>
        <charset val="128"/>
      </rPr>
      <t>1/2,</t>
    </r>
    <r>
      <rPr>
        <sz val="11"/>
        <rFont val="DejaVu Sans"/>
        <family val="2"/>
      </rPr>
      <t>荒目</t>
    </r>
    <r>
      <rPr>
        <sz val="11"/>
        <rFont val="ＭＳ Ｐゴシック"/>
        <family val="3"/>
        <charset val="128"/>
      </rPr>
      <t>1/2</t>
    </r>
  </si>
  <si>
    <t>ﾓﾙﾀﾙ及びｺﾝｸﾘｰﾄ吹付用</t>
  </si>
  <si>
    <t>砂〔舗装養生用〕</t>
  </si>
  <si>
    <r>
      <rPr>
        <sz val="11"/>
        <rFont val="DejaVu Sans"/>
        <family val="2"/>
      </rPr>
      <t xml:space="preserve">山代･積込 </t>
    </r>
    <r>
      <rPr>
        <sz val="11"/>
        <rFont val="ＭＳ Ｐゴシック"/>
        <family val="3"/>
        <charset val="128"/>
      </rPr>
      <t>(</t>
    </r>
    <r>
      <rPr>
        <sz val="11"/>
        <rFont val="DejaVu Sans"/>
        <family val="2"/>
      </rPr>
      <t>運搬費含む</t>
    </r>
    <r>
      <rPr>
        <sz val="11"/>
        <rFont val="ＭＳ Ｐゴシック"/>
        <family val="3"/>
        <charset val="128"/>
      </rPr>
      <t>)</t>
    </r>
  </si>
  <si>
    <t>コンクリート用砕石</t>
  </si>
  <si>
    <r>
      <rPr>
        <sz val="11"/>
        <rFont val="ＭＳ Ｐゴシック"/>
        <family val="3"/>
        <charset val="128"/>
      </rPr>
      <t>15</t>
    </r>
    <r>
      <rPr>
        <sz val="11"/>
        <rFont val="DejaVu Sans"/>
        <family val="2"/>
      </rPr>
      <t>～</t>
    </r>
    <r>
      <rPr>
        <sz val="11"/>
        <rFont val="ＭＳ Ｐゴシック"/>
        <family val="3"/>
        <charset val="128"/>
      </rPr>
      <t>5mm</t>
    </r>
  </si>
  <si>
    <r>
      <rPr>
        <sz val="11"/>
        <rFont val="ＭＳ Ｐゴシック"/>
        <family val="3"/>
        <charset val="128"/>
      </rPr>
      <t>25</t>
    </r>
    <r>
      <rPr>
        <sz val="11"/>
        <rFont val="DejaVu Sans"/>
        <family val="2"/>
      </rPr>
      <t>～</t>
    </r>
    <r>
      <rPr>
        <sz val="11"/>
        <rFont val="ＭＳ Ｐゴシック"/>
        <family val="3"/>
        <charset val="128"/>
      </rPr>
      <t>5mm</t>
    </r>
  </si>
  <si>
    <r>
      <rPr>
        <sz val="11"/>
        <rFont val="ＭＳ Ｐゴシック"/>
        <family val="3"/>
        <charset val="128"/>
      </rPr>
      <t>40</t>
    </r>
    <r>
      <rPr>
        <sz val="11"/>
        <rFont val="DejaVu Sans"/>
        <family val="2"/>
      </rPr>
      <t>～</t>
    </r>
    <r>
      <rPr>
        <sz val="11"/>
        <rFont val="ＭＳ Ｐゴシック"/>
        <family val="3"/>
        <charset val="128"/>
      </rPr>
      <t>5mm</t>
    </r>
  </si>
  <si>
    <t>割栗石</t>
  </si>
  <si>
    <r>
      <rPr>
        <sz val="11"/>
        <rFont val="ＭＳ Ｐゴシック"/>
        <family val="3"/>
        <charset val="128"/>
      </rPr>
      <t>5</t>
    </r>
    <r>
      <rPr>
        <sz val="11"/>
        <rFont val="DejaVu Sans"/>
        <family val="2"/>
      </rPr>
      <t>～</t>
    </r>
    <r>
      <rPr>
        <sz val="11"/>
        <rFont val="ＭＳ Ｐゴシック"/>
        <family val="3"/>
        <charset val="128"/>
      </rPr>
      <t>15cm</t>
    </r>
  </si>
  <si>
    <t>割栗石（詰石用）</t>
  </si>
  <si>
    <r>
      <rPr>
        <sz val="11"/>
        <rFont val="ＭＳ Ｐゴシック"/>
        <family val="3"/>
        <charset val="128"/>
      </rPr>
      <t>15</t>
    </r>
    <r>
      <rPr>
        <sz val="11"/>
        <rFont val="DejaVu Sans"/>
        <family val="2"/>
      </rPr>
      <t>～</t>
    </r>
    <r>
      <rPr>
        <sz val="11"/>
        <rFont val="ＭＳ Ｐゴシック"/>
        <family val="3"/>
        <charset val="128"/>
      </rPr>
      <t>20cm</t>
    </r>
  </si>
  <si>
    <t>栗石</t>
  </si>
  <si>
    <r>
      <rPr>
        <sz val="11"/>
        <rFont val="DejaVu Sans"/>
        <family val="2"/>
      </rPr>
      <t>割栗石</t>
    </r>
    <r>
      <rPr>
        <sz val="11"/>
        <rFont val="ＭＳ Ｐゴシック"/>
        <family val="3"/>
        <charset val="128"/>
      </rPr>
      <t>200</t>
    </r>
    <r>
      <rPr>
        <sz val="11"/>
        <rFont val="DejaVu Sans"/>
        <family val="2"/>
      </rPr>
      <t>㎜以下</t>
    </r>
  </si>
  <si>
    <t>クラッシャラン</t>
  </si>
  <si>
    <r>
      <rPr>
        <sz val="11"/>
        <rFont val="ＭＳ Ｐゴシック"/>
        <family val="3"/>
        <charset val="128"/>
      </rPr>
      <t>C</t>
    </r>
    <r>
      <rPr>
        <sz val="11"/>
        <rFont val="DejaVu Sans"/>
        <family val="2"/>
      </rPr>
      <t>－</t>
    </r>
    <r>
      <rPr>
        <sz val="11"/>
        <rFont val="ＭＳ Ｐゴシック"/>
        <family val="3"/>
        <charset val="128"/>
      </rPr>
      <t>40</t>
    </r>
    <r>
      <rPr>
        <sz val="11"/>
        <rFont val="DejaVu Sans"/>
        <family val="2"/>
      </rPr>
      <t>　　</t>
    </r>
    <r>
      <rPr>
        <sz val="11"/>
        <rFont val="ＭＳ Ｐゴシック"/>
        <family val="3"/>
        <charset val="128"/>
      </rPr>
      <t>40</t>
    </r>
    <r>
      <rPr>
        <sz val="11"/>
        <rFont val="DejaVu Sans"/>
        <family val="2"/>
      </rPr>
      <t>～</t>
    </r>
    <r>
      <rPr>
        <sz val="11"/>
        <rFont val="ＭＳ Ｐゴシック"/>
        <family val="3"/>
        <charset val="128"/>
      </rPr>
      <t>0mm(JIS</t>
    </r>
    <r>
      <rPr>
        <sz val="11"/>
        <rFont val="DejaVu Sans"/>
        <family val="2"/>
      </rPr>
      <t>規格品</t>
    </r>
    <r>
      <rPr>
        <sz val="11"/>
        <rFont val="ＭＳ Ｐゴシック"/>
        <family val="3"/>
        <charset val="128"/>
      </rPr>
      <t>)</t>
    </r>
  </si>
  <si>
    <t>再生クラッシャラン</t>
  </si>
  <si>
    <r>
      <rPr>
        <sz val="11"/>
        <rFont val="ＭＳ Ｐゴシック"/>
        <family val="3"/>
        <charset val="128"/>
      </rPr>
      <t>RC</t>
    </r>
    <r>
      <rPr>
        <sz val="11"/>
        <rFont val="DejaVu Sans"/>
        <family val="2"/>
      </rPr>
      <t>－</t>
    </r>
    <r>
      <rPr>
        <sz val="11"/>
        <rFont val="ＭＳ Ｐゴシック"/>
        <family val="3"/>
        <charset val="128"/>
      </rPr>
      <t>40</t>
    </r>
    <r>
      <rPr>
        <sz val="11"/>
        <rFont val="DejaVu Sans"/>
        <family val="2"/>
      </rPr>
      <t>　</t>
    </r>
    <r>
      <rPr>
        <sz val="11"/>
        <rFont val="ＭＳ Ｐゴシック"/>
        <family val="3"/>
        <charset val="128"/>
      </rPr>
      <t>40</t>
    </r>
    <r>
      <rPr>
        <sz val="11"/>
        <rFont val="DejaVu Sans"/>
        <family val="2"/>
      </rPr>
      <t>～</t>
    </r>
    <r>
      <rPr>
        <sz val="11"/>
        <rFont val="ＭＳ Ｐゴシック"/>
        <family val="3"/>
        <charset val="128"/>
      </rPr>
      <t>0mm</t>
    </r>
  </si>
  <si>
    <t>粒度調整砕石</t>
  </si>
  <si>
    <r>
      <rPr>
        <sz val="11"/>
        <rFont val="ＭＳ Ｐゴシック"/>
        <family val="3"/>
        <charset val="128"/>
      </rPr>
      <t>M</t>
    </r>
    <r>
      <rPr>
        <sz val="11"/>
        <rFont val="DejaVu Sans"/>
        <family val="2"/>
      </rPr>
      <t>－</t>
    </r>
    <r>
      <rPr>
        <sz val="11"/>
        <rFont val="ＭＳ Ｐゴシック"/>
        <family val="3"/>
        <charset val="128"/>
      </rPr>
      <t>40</t>
    </r>
    <r>
      <rPr>
        <sz val="11"/>
        <rFont val="DejaVu Sans"/>
        <family val="2"/>
      </rPr>
      <t>　　</t>
    </r>
    <r>
      <rPr>
        <sz val="11"/>
        <rFont val="ＭＳ Ｐゴシック"/>
        <family val="3"/>
        <charset val="128"/>
      </rPr>
      <t>40</t>
    </r>
    <r>
      <rPr>
        <sz val="11"/>
        <rFont val="DejaVu Sans"/>
        <family val="2"/>
      </rPr>
      <t>～</t>
    </r>
    <r>
      <rPr>
        <sz val="11"/>
        <rFont val="ＭＳ Ｐゴシック"/>
        <family val="3"/>
        <charset val="128"/>
      </rPr>
      <t>0mm</t>
    </r>
  </si>
  <si>
    <r>
      <rPr>
        <sz val="11"/>
        <rFont val="ＭＳ Ｐゴシック"/>
        <family val="3"/>
        <charset val="128"/>
      </rPr>
      <t>M</t>
    </r>
    <r>
      <rPr>
        <sz val="11"/>
        <rFont val="DejaVu Sans"/>
        <family val="2"/>
      </rPr>
      <t>－</t>
    </r>
    <r>
      <rPr>
        <sz val="11"/>
        <rFont val="ＭＳ Ｐゴシック"/>
        <family val="3"/>
        <charset val="128"/>
      </rPr>
      <t>30</t>
    </r>
    <r>
      <rPr>
        <sz val="11"/>
        <rFont val="DejaVu Sans"/>
        <family val="2"/>
      </rPr>
      <t>　　</t>
    </r>
    <r>
      <rPr>
        <sz val="11"/>
        <rFont val="ＭＳ Ｐゴシック"/>
        <family val="3"/>
        <charset val="128"/>
      </rPr>
      <t>30</t>
    </r>
    <r>
      <rPr>
        <sz val="11"/>
        <rFont val="DejaVu Sans"/>
        <family val="2"/>
      </rPr>
      <t>～</t>
    </r>
    <r>
      <rPr>
        <sz val="11"/>
        <rFont val="ＭＳ Ｐゴシック"/>
        <family val="3"/>
        <charset val="128"/>
      </rPr>
      <t>0mm</t>
    </r>
  </si>
  <si>
    <t>アスファルト混合物</t>
  </si>
  <si>
    <r>
      <rPr>
        <sz val="11"/>
        <rFont val="DejaVu Sans"/>
        <family val="2"/>
      </rPr>
      <t>粗粒度アスコン</t>
    </r>
    <r>
      <rPr>
        <sz val="11"/>
        <rFont val="ＭＳ Ｐゴシック"/>
        <family val="3"/>
        <charset val="128"/>
      </rPr>
      <t>(20)</t>
    </r>
    <r>
      <rPr>
        <sz val="11"/>
        <rFont val="DejaVu Sans"/>
        <family val="2"/>
      </rPr>
      <t>再生材混入率</t>
    </r>
    <r>
      <rPr>
        <sz val="11"/>
        <rFont val="ＭＳ Ｐゴシック"/>
        <family val="3"/>
        <charset val="128"/>
      </rPr>
      <t>50%</t>
    </r>
    <r>
      <rPr>
        <sz val="11"/>
        <rFont val="DejaVu Sans"/>
        <family val="2"/>
      </rPr>
      <t>以下</t>
    </r>
  </si>
  <si>
    <t>ton</t>
  </si>
  <si>
    <r>
      <rPr>
        <sz val="11"/>
        <rFont val="DejaVu Sans"/>
        <family val="2"/>
      </rPr>
      <t>密粒度アスコン</t>
    </r>
    <r>
      <rPr>
        <sz val="11"/>
        <rFont val="ＭＳ Ｐゴシック"/>
        <family val="3"/>
        <charset val="128"/>
      </rPr>
      <t>(13)</t>
    </r>
    <r>
      <rPr>
        <sz val="11"/>
        <rFont val="DejaVu Sans"/>
        <family val="2"/>
      </rPr>
      <t>再生材混入率</t>
    </r>
    <r>
      <rPr>
        <sz val="11"/>
        <rFont val="ＭＳ Ｐゴシック"/>
        <family val="3"/>
        <charset val="128"/>
      </rPr>
      <t>50%</t>
    </r>
    <r>
      <rPr>
        <sz val="11"/>
        <rFont val="DejaVu Sans"/>
        <family val="2"/>
      </rPr>
      <t>以下</t>
    </r>
  </si>
  <si>
    <r>
      <rPr>
        <sz val="11"/>
        <rFont val="DejaVu Sans"/>
        <family val="2"/>
      </rPr>
      <t>密粒度アスコン</t>
    </r>
    <r>
      <rPr>
        <sz val="11"/>
        <rFont val="ＭＳ Ｐゴシック"/>
        <family val="3"/>
        <charset val="128"/>
      </rPr>
      <t>(13F)</t>
    </r>
    <r>
      <rPr>
        <sz val="11"/>
        <rFont val="DejaVu Sans"/>
        <family val="2"/>
      </rPr>
      <t>再生材混入率</t>
    </r>
    <r>
      <rPr>
        <sz val="11"/>
        <rFont val="ＭＳ Ｐゴシック"/>
        <family val="3"/>
        <charset val="128"/>
      </rPr>
      <t>50%</t>
    </r>
    <r>
      <rPr>
        <sz val="11"/>
        <rFont val="DejaVu Sans"/>
        <family val="2"/>
      </rPr>
      <t>以下</t>
    </r>
  </si>
  <si>
    <r>
      <rPr>
        <sz val="11"/>
        <rFont val="DejaVu Sans"/>
        <family val="2"/>
      </rPr>
      <t>密粒度アスコン</t>
    </r>
    <r>
      <rPr>
        <sz val="11"/>
        <rFont val="ＭＳ Ｐゴシック"/>
        <family val="3"/>
        <charset val="128"/>
      </rPr>
      <t>(20F)DS≧1500</t>
    </r>
  </si>
  <si>
    <r>
      <rPr>
        <sz val="11"/>
        <rFont val="DejaVu Sans"/>
        <family val="2"/>
      </rPr>
      <t>密粒度アスコン</t>
    </r>
    <r>
      <rPr>
        <sz val="11"/>
        <rFont val="ＭＳ Ｐゴシック"/>
        <family val="3"/>
        <charset val="128"/>
      </rPr>
      <t>(13F)DS≧1500</t>
    </r>
  </si>
  <si>
    <r>
      <rPr>
        <sz val="11"/>
        <rFont val="DejaVu Sans"/>
        <family val="2"/>
      </rPr>
      <t>細粒度アスコン</t>
    </r>
    <r>
      <rPr>
        <sz val="11"/>
        <rFont val="ＭＳ Ｐゴシック"/>
        <family val="3"/>
        <charset val="128"/>
      </rPr>
      <t>(13F)</t>
    </r>
    <r>
      <rPr>
        <sz val="11"/>
        <rFont val="DejaVu Sans"/>
        <family val="2"/>
      </rPr>
      <t>再生材混入率</t>
    </r>
    <r>
      <rPr>
        <sz val="11"/>
        <rFont val="ＭＳ Ｐゴシック"/>
        <family val="3"/>
        <charset val="128"/>
      </rPr>
      <t>30%</t>
    </r>
    <r>
      <rPr>
        <sz val="11"/>
        <rFont val="DejaVu Sans"/>
        <family val="2"/>
      </rPr>
      <t>以下</t>
    </r>
  </si>
  <si>
    <t>加熱アスファルト安定処理</t>
  </si>
  <si>
    <r>
      <rPr>
        <sz val="11"/>
        <rFont val="DejaVu Sans"/>
        <family val="2"/>
      </rPr>
      <t>細粒度ギャップアスコン</t>
    </r>
    <r>
      <rPr>
        <sz val="11"/>
        <rFont val="ＭＳ Ｐゴシック"/>
        <family val="3"/>
        <charset val="128"/>
      </rPr>
      <t>(5F)</t>
    </r>
  </si>
  <si>
    <r>
      <rPr>
        <sz val="11"/>
        <rFont val="DejaVu Sans"/>
        <family val="2"/>
      </rPr>
      <t>開粒度アスコン</t>
    </r>
    <r>
      <rPr>
        <sz val="11"/>
        <rFont val="ＭＳ Ｐゴシック"/>
        <family val="3"/>
        <charset val="128"/>
      </rPr>
      <t>(13)</t>
    </r>
  </si>
  <si>
    <t>シートアスファルト</t>
  </si>
  <si>
    <r>
      <rPr>
        <sz val="11"/>
        <rFont val="DejaVu Sans"/>
        <family val="2"/>
      </rPr>
      <t>密粒度アスコン　</t>
    </r>
    <r>
      <rPr>
        <sz val="11"/>
        <rFont val="ＭＳ Ｐゴシック"/>
        <family val="3"/>
        <charset val="128"/>
      </rPr>
      <t>20F</t>
    </r>
  </si>
  <si>
    <r>
      <rPr>
        <sz val="11"/>
        <rFont val="DejaVu Sans"/>
        <family val="2"/>
      </rPr>
      <t>密粒度アスコン（２０）再生材混入率</t>
    </r>
    <r>
      <rPr>
        <sz val="11"/>
        <rFont val="ＭＳ Ｐゴシック"/>
        <family val="3"/>
        <charset val="128"/>
      </rPr>
      <t>50</t>
    </r>
    <r>
      <rPr>
        <sz val="11"/>
        <rFont val="DejaVu Sans"/>
        <family val="2"/>
      </rPr>
      <t>％以下</t>
    </r>
  </si>
  <si>
    <t>密粒度アスコン（２０ＦＨ）ＤＳ≧３０００</t>
  </si>
  <si>
    <r>
      <rPr>
        <sz val="11"/>
        <rFont val="DejaVu Sans"/>
        <family val="2"/>
      </rPr>
      <t>細粒度アスコン（５Ｆ）再生材混入率</t>
    </r>
    <r>
      <rPr>
        <sz val="11"/>
        <rFont val="ＭＳ Ｐゴシック"/>
        <family val="3"/>
        <charset val="128"/>
      </rPr>
      <t>30</t>
    </r>
    <r>
      <rPr>
        <sz val="11"/>
        <rFont val="DejaVu Sans"/>
        <family val="2"/>
      </rPr>
      <t>％以下</t>
    </r>
  </si>
  <si>
    <t>排水性アスコン（１３） 空隙率２０％</t>
  </si>
  <si>
    <t>排水性アスコン（１０） 空隙率２０％</t>
  </si>
  <si>
    <t>モルタル</t>
  </si>
  <si>
    <t>１：１ 普通</t>
  </si>
  <si>
    <t>１：２ 普通</t>
  </si>
  <si>
    <t>１：３ 普通</t>
  </si>
  <si>
    <t>１：１ 高炉</t>
  </si>
  <si>
    <t>１：２ 高炉</t>
  </si>
  <si>
    <t>１：３ 高炉</t>
  </si>
  <si>
    <t>①乙　搬入数量
（購入数量）</t>
    <rPh sb="3" eb="5">
      <t>ハンニュウ</t>
    </rPh>
    <rPh sb="9" eb="11">
      <t>コウニュウ</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</si>
</sst>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0000000;[Red]\-#,##0.00000000"/>
    <numFmt numFmtId="177" formatCode="\¥#,##0_);[Red]&quot;(¥&quot;#,##0\)"/>
    <numFmt numFmtId="178" formatCode="\¥#,##0;[Red]&quot;¥-&quot;#,##0"/>
    <numFmt numFmtId="179" formatCode="\¥#,##0;&quot;¥-&quot;#,##0"/>
    <numFmt numFmtId="180" formatCode="#,##0_ "/>
    <numFmt numFmtId="181" formatCode="#,##0_);[Red]\(#,##0\)"/>
    <numFmt numFmtId="182" formatCode="0.00_ "/>
    <numFmt numFmtId="183" formatCode="&quot;【&quot;###&quot;】&quot;"/>
    <numFmt numFmtId="184" formatCode="0&quot;月&quot;"/>
    <numFmt numFmtId="185" formatCode="#,##0.0;[Red]\-#,##0.0"/>
    <numFmt numFmtId="186" formatCode="#,###&quot;円(税込み)&quot;"/>
    <numFmt numFmtId="187" formatCode="#,###&quot;円（税込み）&quot;"/>
    <numFmt numFmtId="188" formatCode="0;_ᰃ"/>
    <numFmt numFmtId="189" formatCode="0_ "/>
    <numFmt numFmtId="190" formatCode="\:"/>
    <numFmt numFmtId="191" formatCode="m/d/yyyy"/>
    <numFmt numFmtId="192" formatCode="#,##0.000;[Red]\-#,##0.000"/>
    <numFmt numFmtId="193" formatCode="#,##0.00_);[Red]\(#,##0.00\)"/>
  </numFmts>
  <fonts count="36">
    <font>
      <sz val="11"/>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6"/>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2"/>
      <name val="DejaVu Sans"/>
      <family val="2"/>
    </font>
    <font>
      <sz val="11"/>
      <name val="DejaVu Sans"/>
      <family val="2"/>
    </font>
    <font>
      <sz val="11"/>
      <color indexed="10"/>
      <name val="DejaVu Sans"/>
      <family val="2"/>
    </font>
    <font>
      <sz val="11"/>
      <color indexed="10"/>
      <name val="ＭＳ Ｐゴシック"/>
      <family val="3"/>
      <charset val="128"/>
    </font>
    <font>
      <sz val="9"/>
      <name val="DejaVu Sans"/>
      <family val="2"/>
    </font>
    <font>
      <sz val="9"/>
      <name val="ＭＳ Ｐゴシック"/>
      <family val="3"/>
      <charset val="128"/>
    </font>
    <font>
      <sz val="11"/>
      <name val="ＭＳ 明朝"/>
      <family val="1"/>
      <charset val="128"/>
    </font>
    <font>
      <sz val="14"/>
      <name val="DejaVu Sans"/>
      <family val="2"/>
    </font>
    <font>
      <sz val="16"/>
      <name val="DejaVu Sans"/>
      <family val="2"/>
    </font>
    <font>
      <sz val="16"/>
      <name val="ＭＳ 明朝"/>
      <family val="1"/>
      <charset val="128"/>
    </font>
    <font>
      <sz val="12"/>
      <name val="ＭＳ 明朝"/>
      <family val="1"/>
      <charset val="128"/>
    </font>
    <font>
      <sz val="11"/>
      <color indexed="8"/>
      <name val="DejaVu Sans"/>
      <family val="2"/>
    </font>
    <font>
      <sz val="11"/>
      <color indexed="8"/>
      <name val="ＭＳ 明朝"/>
      <family val="1"/>
      <charset val="128"/>
    </font>
    <font>
      <sz val="11"/>
      <name val="明朝"/>
      <family val="1"/>
      <charset val="128"/>
    </font>
    <font>
      <vertAlign val="superscript"/>
      <sz val="11"/>
      <name val="DejaVu Sans"/>
      <family val="2"/>
    </font>
    <font>
      <sz val="10"/>
      <name val="ＭＳ Ｐゴシック"/>
      <family val="3"/>
      <charset val="128"/>
    </font>
    <font>
      <sz val="10"/>
      <name val="DejaVu Sans"/>
      <family val="2"/>
    </font>
    <font>
      <sz val="10"/>
      <color indexed="10"/>
      <name val="DejaVu Sans"/>
      <family val="2"/>
    </font>
    <font>
      <sz val="10"/>
      <color indexed="10"/>
      <name val="ＭＳ Ｐゴシック"/>
      <family val="3"/>
      <charset val="128"/>
    </font>
    <font>
      <u/>
      <sz val="11"/>
      <name val="DejaVu Sans"/>
      <family val="2"/>
    </font>
    <font>
      <u/>
      <sz val="11"/>
      <name val="ＭＳ Ｐゴシック"/>
      <family val="3"/>
      <charset val="128"/>
    </font>
    <font>
      <sz val="8"/>
      <name val="DejaVu Sans"/>
      <family val="2"/>
    </font>
    <font>
      <sz val="11"/>
      <name val="ＭＳ Ｐゴシック"/>
      <family val="3"/>
      <charset val="128"/>
    </font>
    <font>
      <sz val="6"/>
      <name val="ＭＳ Ｐゴシック"/>
      <family val="3"/>
      <charset val="128"/>
    </font>
  </fonts>
  <fills count="17">
    <fill>
      <patternFill patternType="none"/>
    </fill>
    <fill>
      <patternFill patternType="gray125"/>
    </fill>
    <fill>
      <patternFill patternType="solid">
        <fgColor indexed="26"/>
        <bgColor indexed="9"/>
      </patternFill>
    </fill>
    <fill>
      <patternFill patternType="solid">
        <fgColor indexed="42"/>
        <bgColor indexed="27"/>
      </patternFill>
    </fill>
    <fill>
      <patternFill patternType="solid">
        <fgColor indexed="47"/>
        <bgColor indexed="31"/>
      </patternFill>
    </fill>
    <fill>
      <patternFill patternType="solid">
        <fgColor indexed="16"/>
        <bgColor indexed="10"/>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13"/>
        <bgColor indexed="34"/>
      </patternFill>
    </fill>
    <fill>
      <patternFill patternType="solid">
        <fgColor indexed="29"/>
        <bgColor indexed="45"/>
      </patternFill>
    </fill>
    <fill>
      <patternFill patternType="solid">
        <fgColor indexed="44"/>
        <bgColor indexed="22"/>
      </patternFill>
    </fill>
    <fill>
      <patternFill patternType="solid">
        <fgColor indexed="55"/>
        <bgColor indexed="23"/>
      </patternFill>
    </fill>
    <fill>
      <patternFill patternType="solid">
        <fgColor indexed="11"/>
        <bgColor indexed="49"/>
      </patternFill>
    </fill>
    <fill>
      <patternFill patternType="solid">
        <fgColor indexed="43"/>
        <bgColor indexed="26"/>
      </patternFill>
    </fill>
    <fill>
      <patternFill patternType="solid">
        <fgColor indexed="10"/>
        <bgColor indexed="16"/>
      </patternFill>
    </fill>
    <fill>
      <patternFill patternType="solid">
        <fgColor indexed="46"/>
        <bgColor indexed="24"/>
      </patternFill>
    </fill>
  </fills>
  <borders count="35">
    <border>
      <left/>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style="double">
        <color indexed="8"/>
      </left>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double">
        <color indexed="8"/>
      </right>
      <top style="medium">
        <color indexed="8"/>
      </top>
      <bottom style="medium">
        <color indexed="8"/>
      </bottom>
      <diagonal/>
    </border>
    <border>
      <left style="double">
        <color indexed="8"/>
      </left>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thin">
        <color indexed="8"/>
      </bottom>
      <diagonal/>
    </border>
    <border>
      <left style="double">
        <color indexed="8"/>
      </left>
      <right style="thin">
        <color indexed="8"/>
      </right>
      <top style="double">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style="double">
        <color indexed="8"/>
      </right>
      <top style="double">
        <color indexed="8"/>
      </top>
      <bottom style="double">
        <color indexed="8"/>
      </bottom>
      <diagonal/>
    </border>
    <border>
      <left style="thin">
        <color indexed="8"/>
      </left>
      <right style="double">
        <color indexed="8"/>
      </right>
      <top style="double">
        <color indexed="8"/>
      </top>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style="hair">
        <color indexed="8"/>
      </bottom>
      <diagonal/>
    </border>
    <border>
      <left style="thin">
        <color indexed="8"/>
      </left>
      <right style="thin">
        <color indexed="8"/>
      </right>
      <top style="hair">
        <color indexed="8"/>
      </top>
      <bottom style="hair">
        <color indexed="8"/>
      </bottom>
      <diagonal/>
    </border>
  </borders>
  <cellStyleXfs count="18">
    <xf numFmtId="0" fontId="0" fillId="0" borderId="0">
      <alignment vertical="center"/>
    </xf>
    <xf numFmtId="0" fontId="1" fillId="0" borderId="0" applyNumberFormat="0" applyFill="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34" fillId="0" borderId="0" applyNumberFormat="0" applyFill="0" applyBorder="0" applyProtection="0">
      <alignment vertical="center"/>
    </xf>
    <xf numFmtId="0" fontId="4" fillId="2" borderId="1" applyNumberFormat="0" applyProtection="0">
      <alignment vertical="center"/>
    </xf>
    <xf numFmtId="0" fontId="5" fillId="0" borderId="0" applyNumberFormat="0" applyFill="0" applyBorder="0" applyProtection="0">
      <alignment vertical="center"/>
    </xf>
    <xf numFmtId="0" fontId="34" fillId="0" borderId="0" applyNumberFormat="0" applyFill="0" applyBorder="0" applyProtection="0">
      <alignment vertical="center"/>
    </xf>
    <xf numFmtId="0" fontId="6" fillId="3" borderId="0" applyNumberFormat="0" applyBorder="0" applyProtection="0">
      <alignment vertical="center"/>
    </xf>
    <xf numFmtId="0" fontId="7" fillId="2" borderId="0" applyNumberFormat="0" applyBorder="0" applyProtection="0">
      <alignment vertical="center"/>
    </xf>
    <xf numFmtId="0" fontId="8" fillId="4" borderId="0" applyNumberFormat="0" applyBorder="0" applyProtection="0">
      <alignment vertical="center"/>
    </xf>
    <xf numFmtId="0" fontId="8" fillId="0" borderId="0" applyNumberFormat="0" applyFill="0" applyBorder="0" applyProtection="0">
      <alignment vertical="center"/>
    </xf>
    <xf numFmtId="0" fontId="9" fillId="5" borderId="0" applyNumberFormat="0" applyBorder="0" applyProtection="0">
      <alignment vertical="center"/>
    </xf>
    <xf numFmtId="0" fontId="10" fillId="0" borderId="0" applyNumberFormat="0" applyFill="0" applyBorder="0" applyProtection="0">
      <alignment vertical="center"/>
    </xf>
    <xf numFmtId="0" fontId="11" fillId="6" borderId="0" applyNumberFormat="0" applyBorder="0" applyProtection="0">
      <alignment vertical="center"/>
    </xf>
    <xf numFmtId="0" fontId="11" fillId="7" borderId="0" applyNumberFormat="0" applyBorder="0" applyProtection="0">
      <alignment vertical="center"/>
    </xf>
    <xf numFmtId="0" fontId="10" fillId="8" borderId="0" applyNumberFormat="0" applyBorder="0" applyProtection="0">
      <alignment vertical="center"/>
    </xf>
    <xf numFmtId="0" fontId="25" fillId="0" borderId="0"/>
  </cellStyleXfs>
  <cellXfs count="256">
    <xf numFmtId="0" fontId="0" fillId="0" borderId="0" xfId="0">
      <alignment vertical="center"/>
    </xf>
    <xf numFmtId="0" fontId="12" fillId="0" borderId="0" xfId="0" applyFont="1">
      <alignment vertical="center"/>
    </xf>
    <xf numFmtId="0" fontId="13" fillId="0" borderId="2" xfId="0" applyFont="1" applyBorder="1" applyAlignment="1">
      <alignment horizontal="distributed" vertical="center"/>
    </xf>
    <xf numFmtId="0" fontId="13" fillId="0" borderId="2" xfId="0" applyFont="1" applyBorder="1" applyAlignment="1">
      <alignment horizontal="distributed" vertical="center" wrapText="1"/>
    </xf>
    <xf numFmtId="0" fontId="13" fillId="0" borderId="2" xfId="0" applyFont="1" applyBorder="1">
      <alignment vertical="center"/>
    </xf>
    <xf numFmtId="0" fontId="13" fillId="0" borderId="3" xfId="0" applyFont="1" applyBorder="1">
      <alignment vertical="center"/>
    </xf>
    <xf numFmtId="0" fontId="0" fillId="9" borderId="4" xfId="0" applyFill="1" applyBorder="1">
      <alignment vertical="center"/>
    </xf>
    <xf numFmtId="0" fontId="13" fillId="0" borderId="4" xfId="0" applyFont="1" applyBorder="1">
      <alignment vertical="center"/>
    </xf>
    <xf numFmtId="0" fontId="13" fillId="0" borderId="5" xfId="0" applyFont="1" applyBorder="1">
      <alignment vertical="center"/>
    </xf>
    <xf numFmtId="0" fontId="0" fillId="9" borderId="0" xfId="0" applyFill="1">
      <alignment vertical="center"/>
    </xf>
    <xf numFmtId="0" fontId="13" fillId="0" borderId="0" xfId="0" applyFont="1">
      <alignment vertical="center"/>
    </xf>
    <xf numFmtId="0" fontId="0" fillId="11" borderId="0" xfId="0" applyFill="1">
      <alignment vertical="center"/>
    </xf>
    <xf numFmtId="0" fontId="0" fillId="10" borderId="0" xfId="0" applyFill="1">
      <alignment vertical="center"/>
    </xf>
    <xf numFmtId="0" fontId="16" fillId="0" borderId="0" xfId="0" applyFont="1">
      <alignment vertical="center"/>
    </xf>
    <xf numFmtId="0" fontId="18" fillId="0" borderId="0" xfId="0" applyFont="1">
      <alignment vertical="center"/>
    </xf>
    <xf numFmtId="0" fontId="19" fillId="0" borderId="0" xfId="0" applyFont="1" applyAlignment="1">
      <alignment horizontal="right" vertical="center"/>
    </xf>
    <xf numFmtId="0" fontId="20" fillId="0" borderId="2" xfId="0" applyFont="1" applyBorder="1" applyAlignment="1">
      <alignment horizontal="distributed" vertical="center"/>
    </xf>
    <xf numFmtId="0" fontId="12" fillId="0" borderId="2" xfId="0" applyFont="1" applyBorder="1" applyAlignment="1">
      <alignment horizontal="distributed" vertical="center" wrapText="1" shrinkToFit="1"/>
    </xf>
    <xf numFmtId="0" fontId="21" fillId="0" borderId="6" xfId="0" applyFont="1" applyBorder="1" applyAlignment="1">
      <alignment horizontal="distributed" vertical="center" wrapText="1" shrinkToFit="1"/>
    </xf>
    <xf numFmtId="0" fontId="20" fillId="0" borderId="7" xfId="0" applyFont="1" applyBorder="1">
      <alignment vertical="center"/>
    </xf>
    <xf numFmtId="0" fontId="20" fillId="0" borderId="8" xfId="0" applyFont="1" applyBorder="1">
      <alignment vertical="center"/>
    </xf>
    <xf numFmtId="0" fontId="21" fillId="0" borderId="9" xfId="0" applyFont="1" applyBorder="1" applyAlignment="1">
      <alignment horizontal="distributed" vertical="center" wrapText="1" shrinkToFit="1"/>
    </xf>
    <xf numFmtId="0" fontId="20" fillId="0" borderId="10" xfId="0" applyFont="1" applyBorder="1">
      <alignment vertical="center"/>
    </xf>
    <xf numFmtId="0" fontId="20" fillId="0" borderId="11" xfId="0" applyFont="1" applyBorder="1">
      <alignment vertical="center"/>
    </xf>
    <xf numFmtId="0" fontId="0" fillId="0" borderId="0" xfId="0" applyAlignment="1">
      <alignment horizontal="left" vertical="center"/>
    </xf>
    <xf numFmtId="0" fontId="0" fillId="0" borderId="3" xfId="0" applyFont="1" applyBorder="1">
      <alignment vertical="center"/>
    </xf>
    <xf numFmtId="0" fontId="13" fillId="0" borderId="0" xfId="0" applyFont="1" applyAlignment="1">
      <alignment horizontal="left" vertical="center"/>
    </xf>
    <xf numFmtId="0" fontId="0" fillId="0" borderId="0" xfId="0" applyFont="1" applyAlignment="1">
      <alignment horizontal="center" vertical="center"/>
    </xf>
    <xf numFmtId="0" fontId="13" fillId="0" borderId="0" xfId="0" applyFont="1" applyAlignment="1">
      <alignment horizontal="center" vertical="center"/>
    </xf>
    <xf numFmtId="0" fontId="0" fillId="0" borderId="0" xfId="0" applyFont="1" applyBorder="1" applyAlignment="1" applyProtection="1">
      <alignment horizontal="center" vertical="center"/>
    </xf>
    <xf numFmtId="180" fontId="0" fillId="0" borderId="0" xfId="0" applyNumberFormat="1" applyAlignment="1">
      <alignment horizontal="center" vertical="center"/>
    </xf>
    <xf numFmtId="0" fontId="0" fillId="0" borderId="2" xfId="0" applyFont="1" applyBorder="1" applyAlignment="1" applyProtection="1">
      <alignment horizontal="center" vertical="center"/>
    </xf>
    <xf numFmtId="0" fontId="13" fillId="0" borderId="2" xfId="0" applyFont="1" applyBorder="1" applyAlignment="1">
      <alignment horizontal="center" vertical="center"/>
    </xf>
    <xf numFmtId="0" fontId="0" fillId="0" borderId="2" xfId="0" applyBorder="1" applyAlignment="1">
      <alignment horizontal="center" vertical="center"/>
    </xf>
    <xf numFmtId="0" fontId="0" fillId="0" borderId="2" xfId="0" applyFont="1" applyBorder="1" applyAlignment="1" applyProtection="1">
      <alignment vertical="center"/>
    </xf>
    <xf numFmtId="0" fontId="27" fillId="0" borderId="0" xfId="0" applyFont="1">
      <alignment vertical="center"/>
    </xf>
    <xf numFmtId="0" fontId="28" fillId="0" borderId="0" xfId="0" applyFont="1">
      <alignment vertical="center"/>
    </xf>
    <xf numFmtId="183" fontId="13" fillId="0" borderId="0" xfId="0" applyNumberFormat="1" applyFont="1">
      <alignment vertical="center"/>
    </xf>
    <xf numFmtId="0" fontId="28" fillId="0" borderId="2" xfId="0" applyFont="1" applyBorder="1" applyAlignment="1">
      <alignment horizontal="center" vertical="center"/>
    </xf>
    <xf numFmtId="0" fontId="28" fillId="0" borderId="2" xfId="0" applyFont="1" applyBorder="1" applyAlignment="1" applyProtection="1">
      <alignment horizontal="center" vertical="center"/>
    </xf>
    <xf numFmtId="0" fontId="27" fillId="10" borderId="2" xfId="0" applyFont="1" applyFill="1" applyBorder="1" applyAlignment="1" applyProtection="1">
      <alignment vertical="center"/>
    </xf>
    <xf numFmtId="0" fontId="27" fillId="9" borderId="2" xfId="0" applyFont="1" applyFill="1" applyBorder="1" applyAlignment="1" applyProtection="1">
      <alignment horizontal="center" vertical="center"/>
    </xf>
    <xf numFmtId="0" fontId="27" fillId="0" borderId="12" xfId="0" applyFont="1" applyBorder="1" applyAlignment="1" applyProtection="1">
      <alignment vertical="center"/>
    </xf>
    <xf numFmtId="0" fontId="27" fillId="0" borderId="0" xfId="0" applyFont="1" applyBorder="1" applyAlignment="1" applyProtection="1">
      <alignment vertical="center"/>
    </xf>
    <xf numFmtId="0" fontId="27" fillId="0" borderId="0" xfId="0" applyFont="1" applyBorder="1">
      <alignment vertical="center"/>
    </xf>
    <xf numFmtId="0" fontId="27" fillId="9" borderId="2" xfId="0" applyFont="1" applyFill="1" applyBorder="1" applyAlignment="1">
      <alignment horizontal="center" vertical="center"/>
    </xf>
    <xf numFmtId="0" fontId="27" fillId="0" borderId="9" xfId="0" applyFont="1" applyBorder="1" applyAlignment="1" applyProtection="1">
      <alignment vertical="center"/>
    </xf>
    <xf numFmtId="0" fontId="27" fillId="0" borderId="10" xfId="0" applyFont="1" applyBorder="1" applyAlignment="1" applyProtection="1">
      <alignment vertical="center"/>
    </xf>
    <xf numFmtId="184" fontId="27" fillId="0" borderId="2" xfId="0" applyNumberFormat="1" applyFont="1" applyBorder="1" applyAlignment="1" applyProtection="1">
      <alignment horizontal="center" vertical="center" wrapText="1"/>
    </xf>
    <xf numFmtId="0" fontId="28" fillId="0" borderId="2" xfId="0" applyFont="1" applyBorder="1" applyAlignment="1" applyProtection="1">
      <alignment horizontal="center" vertical="center" wrapText="1"/>
    </xf>
    <xf numFmtId="0" fontId="28" fillId="0" borderId="2" xfId="0" applyFont="1" applyBorder="1" applyAlignment="1">
      <alignment vertical="center" wrapText="1"/>
    </xf>
    <xf numFmtId="0" fontId="27" fillId="9" borderId="2" xfId="0" applyFont="1" applyFill="1" applyBorder="1" applyAlignment="1" applyProtection="1">
      <alignment vertical="center"/>
    </xf>
    <xf numFmtId="0" fontId="27" fillId="0" borderId="2" xfId="0" applyFont="1" applyBorder="1" applyAlignment="1" applyProtection="1">
      <alignment vertical="center"/>
    </xf>
    <xf numFmtId="0" fontId="27" fillId="12" borderId="2" xfId="0" applyFont="1" applyFill="1" applyBorder="1">
      <alignment vertical="center"/>
    </xf>
    <xf numFmtId="0" fontId="27" fillId="0" borderId="2" xfId="0" applyFont="1" applyBorder="1">
      <alignment vertical="center"/>
    </xf>
    <xf numFmtId="0" fontId="14" fillId="0" borderId="0" xfId="0" applyFont="1">
      <alignment vertical="center"/>
    </xf>
    <xf numFmtId="0" fontId="27" fillId="11" borderId="2" xfId="0" applyFont="1" applyFill="1" applyBorder="1">
      <alignment vertical="center"/>
    </xf>
    <xf numFmtId="0" fontId="28" fillId="0" borderId="16" xfId="0" applyFont="1" applyBorder="1" applyAlignment="1">
      <alignment vertical="center" wrapText="1"/>
    </xf>
    <xf numFmtId="0" fontId="27" fillId="0" borderId="16" xfId="0" applyFont="1" applyBorder="1" applyAlignment="1" applyProtection="1">
      <alignment vertical="center"/>
    </xf>
    <xf numFmtId="0" fontId="28" fillId="0" borderId="17" xfId="0" applyFont="1" applyBorder="1">
      <alignment vertical="center"/>
    </xf>
    <xf numFmtId="0" fontId="27" fillId="0" borderId="19" xfId="0" applyFont="1" applyBorder="1" applyAlignment="1" applyProtection="1">
      <alignment vertical="center"/>
    </xf>
    <xf numFmtId="0" fontId="27" fillId="0" borderId="19" xfId="0" applyFont="1" applyBorder="1" applyAlignment="1" applyProtection="1">
      <alignment horizontal="center" vertical="center"/>
    </xf>
    <xf numFmtId="0" fontId="28" fillId="0" borderId="19" xfId="0" applyFont="1" applyBorder="1" applyAlignment="1" applyProtection="1">
      <alignment horizontal="center" vertical="center"/>
    </xf>
    <xf numFmtId="185" fontId="27" fillId="0" borderId="20" xfId="0" applyNumberFormat="1" applyFont="1" applyBorder="1" applyAlignment="1" applyProtection="1">
      <alignment vertical="center"/>
    </xf>
    <xf numFmtId="0" fontId="28" fillId="0" borderId="17" xfId="0" applyFont="1" applyBorder="1" applyAlignment="1" applyProtection="1">
      <alignment horizontal="center" vertical="center"/>
    </xf>
    <xf numFmtId="0" fontId="27" fillId="0" borderId="21" xfId="0" applyFont="1" applyBorder="1" applyAlignment="1" applyProtection="1">
      <alignment vertical="center"/>
    </xf>
    <xf numFmtId="0" fontId="27" fillId="0" borderId="0" xfId="0" applyFont="1" applyAlignment="1">
      <alignment vertical="center" wrapText="1"/>
    </xf>
    <xf numFmtId="0" fontId="27" fillId="0" borderId="0" xfId="0" applyFont="1" applyAlignment="1">
      <alignment horizontal="left" vertical="center" wrapText="1"/>
    </xf>
    <xf numFmtId="0" fontId="28" fillId="9" borderId="2" xfId="0" applyFont="1" applyFill="1" applyBorder="1" applyAlignment="1" applyProtection="1">
      <alignment horizontal="center" vertical="center"/>
    </xf>
    <xf numFmtId="0" fontId="28" fillId="0" borderId="2" xfId="0" applyFont="1" applyBorder="1" applyAlignment="1">
      <alignment horizontal="center" vertical="center" wrapText="1"/>
    </xf>
    <xf numFmtId="0" fontId="27" fillId="0" borderId="2" xfId="0" applyFont="1" applyBorder="1" applyAlignment="1">
      <alignment horizontal="center" vertical="center"/>
    </xf>
    <xf numFmtId="187" fontId="27" fillId="0" borderId="2" xfId="0" applyNumberFormat="1" applyFont="1" applyBorder="1" applyAlignment="1" applyProtection="1">
      <alignment horizontal="center" vertical="center" shrinkToFit="1"/>
    </xf>
    <xf numFmtId="0" fontId="27" fillId="12" borderId="3" xfId="0" applyFont="1" applyFill="1" applyBorder="1">
      <alignment vertical="center"/>
    </xf>
    <xf numFmtId="0" fontId="27" fillId="12" borderId="4" xfId="0" applyFont="1" applyFill="1" applyBorder="1">
      <alignment vertical="center"/>
    </xf>
    <xf numFmtId="0" fontId="27" fillId="12" borderId="5" xfId="0" applyFont="1" applyFill="1" applyBorder="1">
      <alignment vertical="center"/>
    </xf>
    <xf numFmtId="0" fontId="13" fillId="0" borderId="2" xfId="0" applyFont="1" applyBorder="1" applyAlignment="1">
      <alignment vertical="center"/>
    </xf>
    <xf numFmtId="0" fontId="30" fillId="0" borderId="0" xfId="0" applyFont="1">
      <alignment vertical="center"/>
    </xf>
    <xf numFmtId="0" fontId="0" fillId="0" borderId="7" xfId="0" applyFont="1" applyBorder="1" applyAlignment="1" applyProtection="1">
      <alignment vertical="center"/>
    </xf>
    <xf numFmtId="0" fontId="13" fillId="0" borderId="7" xfId="0" applyFont="1" applyBorder="1" applyAlignment="1" applyProtection="1">
      <alignment horizontal="center" vertical="center"/>
    </xf>
    <xf numFmtId="0" fontId="0" fillId="0" borderId="10" xfId="0" applyFont="1" applyBorder="1" applyAlignment="1">
      <alignment horizontal="center" vertical="center"/>
    </xf>
    <xf numFmtId="0" fontId="0" fillId="0" borderId="10" xfId="0" applyFont="1" applyBorder="1">
      <alignment vertical="center"/>
    </xf>
    <xf numFmtId="0" fontId="0" fillId="0" borderId="7" xfId="0" applyBorder="1" applyAlignment="1">
      <alignment horizontal="center" vertical="center"/>
    </xf>
    <xf numFmtId="0" fontId="0" fillId="0" borderId="7" xfId="0" applyBorder="1">
      <alignment vertical="center"/>
    </xf>
    <xf numFmtId="0" fontId="13" fillId="0" borderId="10" xfId="0" applyFont="1" applyBorder="1">
      <alignment vertical="center"/>
    </xf>
    <xf numFmtId="0" fontId="0" fillId="0" borderId="4" xfId="0" applyFont="1" applyBorder="1" applyAlignment="1">
      <alignment horizontal="center" vertical="center"/>
    </xf>
    <xf numFmtId="181" fontId="0" fillId="0" borderId="4" xfId="0" applyNumberFormat="1" applyBorder="1">
      <alignment vertical="center"/>
    </xf>
    <xf numFmtId="181" fontId="0" fillId="0" borderId="5" xfId="0" applyNumberFormat="1" applyBorder="1">
      <alignment vertical="center"/>
    </xf>
    <xf numFmtId="0" fontId="28" fillId="9" borderId="0" xfId="0" applyFont="1" applyFill="1">
      <alignment vertical="center"/>
    </xf>
    <xf numFmtId="0" fontId="28" fillId="9" borderId="0" xfId="0" applyFont="1" applyFill="1" applyAlignment="1">
      <alignment wrapText="1"/>
    </xf>
    <xf numFmtId="0" fontId="0" fillId="0" borderId="2" xfId="0" applyBorder="1" applyAlignment="1">
      <alignment vertical="center" shrinkToFit="1"/>
    </xf>
    <xf numFmtId="0" fontId="0" fillId="0" borderId="2" xfId="0" applyBorder="1" applyAlignment="1">
      <alignment vertical="center" wrapText="1" shrinkToFit="1"/>
    </xf>
    <xf numFmtId="0" fontId="28" fillId="9" borderId="2" xfId="0" applyFont="1" applyFill="1" applyBorder="1" applyAlignment="1">
      <alignment horizontal="center" vertical="center"/>
    </xf>
    <xf numFmtId="0" fontId="27" fillId="9" borderId="2" xfId="0" applyFont="1" applyFill="1" applyBorder="1" applyAlignment="1">
      <alignment horizontal="center" vertical="center" wrapText="1"/>
    </xf>
    <xf numFmtId="0" fontId="29" fillId="0" borderId="9" xfId="0" applyFont="1" applyBorder="1" applyAlignment="1" applyProtection="1">
      <alignment vertical="center"/>
    </xf>
    <xf numFmtId="0" fontId="27" fillId="0" borderId="3" xfId="0" applyFont="1" applyBorder="1" applyAlignment="1" applyProtection="1">
      <alignment vertical="center"/>
    </xf>
    <xf numFmtId="0" fontId="27" fillId="0" borderId="13" xfId="0" applyFont="1" applyBorder="1" applyAlignment="1" applyProtection="1">
      <alignment vertical="center"/>
    </xf>
    <xf numFmtId="0" fontId="27" fillId="0" borderId="5" xfId="0" applyFont="1" applyBorder="1" applyAlignment="1" applyProtection="1">
      <alignment vertical="center"/>
    </xf>
    <xf numFmtId="0" fontId="27" fillId="0" borderId="2" xfId="0" applyFont="1" applyBorder="1" applyAlignment="1">
      <alignment vertical="center" wrapText="1"/>
    </xf>
    <xf numFmtId="0" fontId="27" fillId="0" borderId="13" xfId="0" applyFont="1" applyBorder="1" applyAlignment="1" applyProtection="1">
      <alignment horizontal="center" vertical="center"/>
    </xf>
    <xf numFmtId="0" fontId="27" fillId="0" borderId="6" xfId="0" applyFont="1" applyBorder="1" applyAlignment="1" applyProtection="1">
      <alignment vertical="center"/>
    </xf>
    <xf numFmtId="0" fontId="27" fillId="0" borderId="22" xfId="0" applyFont="1" applyBorder="1" applyAlignment="1" applyProtection="1">
      <alignment horizontal="center" vertical="center"/>
    </xf>
    <xf numFmtId="181" fontId="27" fillId="0" borderId="8" xfId="0" applyNumberFormat="1" applyFont="1" applyBorder="1">
      <alignment vertical="center"/>
    </xf>
    <xf numFmtId="189" fontId="27" fillId="0" borderId="21" xfId="0" applyNumberFormat="1" applyFont="1" applyBorder="1">
      <alignment vertical="center"/>
    </xf>
    <xf numFmtId="0" fontId="27" fillId="0" borderId="5" xfId="0" applyFont="1" applyBorder="1">
      <alignment vertical="center"/>
    </xf>
    <xf numFmtId="0" fontId="27" fillId="0" borderId="0" xfId="0" applyFont="1" applyAlignment="1">
      <alignment horizontal="center" vertical="center"/>
    </xf>
    <xf numFmtId="0" fontId="28" fillId="0" borderId="3" xfId="0" applyFont="1" applyBorder="1" applyAlignment="1">
      <alignment horizontal="center" vertical="center"/>
    </xf>
    <xf numFmtId="0" fontId="27" fillId="0" borderId="4"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184" fontId="17" fillId="0" borderId="2" xfId="0" applyNumberFormat="1" applyFont="1" applyBorder="1" applyAlignment="1" applyProtection="1">
      <alignment horizontal="center" vertical="center" wrapText="1"/>
    </xf>
    <xf numFmtId="0" fontId="27" fillId="12" borderId="2" xfId="0" applyFont="1" applyFill="1" applyBorder="1" applyAlignment="1">
      <alignment horizontal="center" vertical="center"/>
    </xf>
    <xf numFmtId="0" fontId="0" fillId="12" borderId="2" xfId="0" applyFill="1" applyBorder="1">
      <alignment vertical="center"/>
    </xf>
    <xf numFmtId="189" fontId="27" fillId="12" borderId="2" xfId="0" applyNumberFormat="1" applyFont="1" applyFill="1" applyBorder="1" applyAlignment="1">
      <alignment horizontal="center" vertical="center"/>
    </xf>
    <xf numFmtId="189" fontId="27" fillId="0" borderId="2" xfId="0" applyNumberFormat="1" applyFont="1" applyBorder="1" applyAlignment="1">
      <alignment horizontal="center" vertical="center"/>
    </xf>
    <xf numFmtId="189" fontId="27" fillId="0" borderId="2" xfId="0" applyNumberFormat="1" applyFont="1" applyBorder="1">
      <alignment vertical="center"/>
    </xf>
    <xf numFmtId="0" fontId="27" fillId="12" borderId="16" xfId="0" applyFont="1" applyFill="1" applyBorder="1">
      <alignment vertical="center"/>
    </xf>
    <xf numFmtId="189" fontId="27" fillId="0" borderId="17" xfId="0" applyNumberFormat="1" applyFont="1" applyBorder="1" applyAlignment="1">
      <alignment horizontal="center" vertical="center"/>
    </xf>
    <xf numFmtId="0" fontId="27" fillId="0" borderId="3" xfId="0" applyFont="1" applyBorder="1" applyAlignment="1">
      <alignment vertical="center"/>
    </xf>
    <xf numFmtId="0" fontId="27" fillId="0" borderId="4" xfId="0" applyFont="1" applyBorder="1" applyAlignment="1">
      <alignment vertical="center"/>
    </xf>
    <xf numFmtId="0" fontId="27" fillId="0" borderId="5" xfId="0" applyFont="1" applyBorder="1" applyAlignment="1">
      <alignment vertical="center"/>
    </xf>
    <xf numFmtId="0" fontId="27" fillId="12" borderId="23" xfId="0" applyFont="1" applyFill="1" applyBorder="1">
      <alignment vertical="center"/>
    </xf>
    <xf numFmtId="0" fontId="27" fillId="0" borderId="8" xfId="0" applyFont="1" applyBorder="1">
      <alignment vertical="center"/>
    </xf>
    <xf numFmtId="0" fontId="27" fillId="12" borderId="24" xfId="0" applyFont="1" applyFill="1" applyBorder="1">
      <alignment vertical="center"/>
    </xf>
    <xf numFmtId="0" fontId="28" fillId="0" borderId="2" xfId="0" applyFont="1" applyBorder="1">
      <alignment vertical="center"/>
    </xf>
    <xf numFmtId="190" fontId="27" fillId="0" borderId="2" xfId="0" applyNumberFormat="1" applyFont="1" applyBorder="1">
      <alignment vertical="center"/>
    </xf>
    <xf numFmtId="181" fontId="27" fillId="0" borderId="2" xfId="0" applyNumberFormat="1" applyFont="1" applyBorder="1">
      <alignment vertical="center"/>
    </xf>
    <xf numFmtId="181" fontId="27" fillId="0" borderId="4" xfId="0" applyNumberFormat="1" applyFont="1" applyBorder="1">
      <alignment vertical="center"/>
    </xf>
    <xf numFmtId="0" fontId="27" fillId="0" borderId="4" xfId="0" applyFont="1" applyBorder="1">
      <alignment vertical="center"/>
    </xf>
    <xf numFmtId="0" fontId="0" fillId="9" borderId="25" xfId="0" applyFont="1" applyFill="1" applyBorder="1" applyAlignment="1">
      <alignment horizontal="center" vertical="center" shrinkToFit="1"/>
    </xf>
    <xf numFmtId="0" fontId="13" fillId="0" borderId="25" xfId="0" applyFont="1" applyBorder="1" applyAlignment="1">
      <alignment horizontal="center" vertical="center" wrapText="1" shrinkToFit="1"/>
    </xf>
    <xf numFmtId="0" fontId="0" fillId="12" borderId="24" xfId="0" applyFill="1" applyBorder="1" applyAlignment="1">
      <alignment horizontal="center" vertical="center" shrinkToFit="1"/>
    </xf>
    <xf numFmtId="0" fontId="13" fillId="9" borderId="2" xfId="0" applyFont="1" applyFill="1" applyBorder="1" applyAlignment="1">
      <alignment horizontal="center" vertical="center" shrinkToFit="1"/>
    </xf>
    <xf numFmtId="0" fontId="0" fillId="9" borderId="2" xfId="0" applyFont="1" applyFill="1" applyBorder="1" applyAlignment="1">
      <alignment horizontal="center" vertical="center" shrinkToFit="1"/>
    </xf>
    <xf numFmtId="0" fontId="0" fillId="9" borderId="2" xfId="0" applyFont="1" applyFill="1" applyBorder="1" applyAlignment="1" applyProtection="1">
      <alignment vertical="center" shrinkToFit="1"/>
    </xf>
    <xf numFmtId="0" fontId="0" fillId="0" borderId="2" xfId="0" applyFont="1" applyBorder="1" applyAlignment="1" applyProtection="1">
      <alignment vertical="center" shrinkToFit="1"/>
    </xf>
    <xf numFmtId="191" fontId="0" fillId="9" borderId="2" xfId="0" applyNumberFormat="1" applyFont="1" applyFill="1" applyBorder="1" applyAlignment="1">
      <alignment vertical="center" shrinkToFit="1"/>
    </xf>
    <xf numFmtId="0" fontId="0" fillId="12" borderId="2" xfId="0" applyFill="1" applyBorder="1" applyAlignment="1">
      <alignment horizontal="center" vertical="center" shrinkToFit="1"/>
    </xf>
    <xf numFmtId="0" fontId="0" fillId="9" borderId="2" xfId="0" applyFill="1" applyBorder="1" applyAlignment="1">
      <alignment vertical="center" shrinkToFit="1"/>
    </xf>
    <xf numFmtId="0" fontId="0" fillId="12" borderId="2" xfId="0" applyFont="1" applyFill="1" applyBorder="1" applyAlignment="1" applyProtection="1">
      <alignment vertical="center"/>
    </xf>
    <xf numFmtId="0" fontId="0" fillId="0" borderId="2" xfId="0" applyFont="1" applyBorder="1" applyAlignment="1">
      <alignment horizontal="right" vertical="center"/>
    </xf>
    <xf numFmtId="0" fontId="0" fillId="0" borderId="2" xfId="0" applyFont="1" applyBorder="1">
      <alignment vertical="center"/>
    </xf>
    <xf numFmtId="0" fontId="27" fillId="0" borderId="26" xfId="0" applyFont="1" applyBorder="1" applyAlignment="1">
      <alignment horizontal="center" vertical="center"/>
    </xf>
    <xf numFmtId="0" fontId="27" fillId="0" borderId="26" xfId="0" applyFont="1" applyBorder="1" applyAlignment="1">
      <alignment horizontal="center" vertical="center" wrapText="1"/>
    </xf>
    <xf numFmtId="0" fontId="27" fillId="0" borderId="26" xfId="0" applyFont="1" applyBorder="1">
      <alignment vertical="center"/>
    </xf>
    <xf numFmtId="0" fontId="0" fillId="0" borderId="27" xfId="0" applyFont="1" applyBorder="1" applyAlignment="1">
      <alignment horizontal="center" vertical="center"/>
    </xf>
    <xf numFmtId="0" fontId="13" fillId="11" borderId="2" xfId="0" applyFont="1" applyFill="1" applyBorder="1" applyAlignment="1" applyProtection="1">
      <alignment vertical="center"/>
    </xf>
    <xf numFmtId="0" fontId="0" fillId="11" borderId="2" xfId="0" applyFont="1" applyFill="1" applyBorder="1" applyAlignment="1" applyProtection="1">
      <alignment vertical="center"/>
    </xf>
    <xf numFmtId="185" fontId="0" fillId="11" borderId="2" xfId="0" applyNumberFormat="1" applyFont="1" applyFill="1" applyBorder="1" applyAlignment="1" applyProtection="1">
      <alignment vertical="center"/>
    </xf>
    <xf numFmtId="192" fontId="0" fillId="11" borderId="2" xfId="0" applyNumberFormat="1" applyFont="1" applyFill="1" applyBorder="1" applyAlignment="1" applyProtection="1">
      <alignment vertical="center"/>
    </xf>
    <xf numFmtId="192" fontId="0" fillId="0" borderId="2" xfId="0" applyNumberFormat="1" applyFont="1" applyBorder="1" applyAlignment="1" applyProtection="1">
      <alignment vertical="center"/>
    </xf>
    <xf numFmtId="185" fontId="0" fillId="0" borderId="2" xfId="0" applyNumberFormat="1" applyFont="1" applyBorder="1" applyAlignment="1" applyProtection="1">
      <alignment vertical="center"/>
    </xf>
    <xf numFmtId="193" fontId="0" fillId="11" borderId="2" xfId="0" applyNumberFormat="1" applyFont="1" applyFill="1" applyBorder="1" applyAlignment="1" applyProtection="1">
      <alignment vertical="center"/>
    </xf>
    <xf numFmtId="0" fontId="0" fillId="11" borderId="16" xfId="0" applyFont="1" applyFill="1" applyBorder="1" applyAlignment="1" applyProtection="1">
      <alignment vertical="center"/>
    </xf>
    <xf numFmtId="0" fontId="0" fillId="0" borderId="16" xfId="0" applyFont="1" applyBorder="1" applyAlignment="1" applyProtection="1">
      <alignment vertical="center"/>
    </xf>
    <xf numFmtId="185" fontId="0" fillId="0" borderId="16" xfId="0" applyNumberFormat="1" applyFont="1" applyBorder="1" applyAlignment="1" applyProtection="1">
      <alignment vertical="center"/>
    </xf>
    <xf numFmtId="0" fontId="13" fillId="0" borderId="28" xfId="0" applyFont="1" applyBorder="1" applyAlignment="1" applyProtection="1">
      <alignment vertical="center"/>
    </xf>
    <xf numFmtId="0" fontId="0" fillId="0" borderId="29" xfId="0" applyFont="1" applyBorder="1" applyAlignment="1" applyProtection="1">
      <alignment vertical="center"/>
    </xf>
    <xf numFmtId="0" fontId="0" fillId="0" borderId="30" xfId="0" applyFont="1" applyBorder="1" applyAlignment="1" applyProtection="1">
      <alignment vertical="center"/>
    </xf>
    <xf numFmtId="0" fontId="13" fillId="0" borderId="26" xfId="0" applyFont="1" applyBorder="1">
      <alignment vertical="center"/>
    </xf>
    <xf numFmtId="0" fontId="13" fillId="0" borderId="27" xfId="0" applyFont="1" applyBorder="1">
      <alignment vertical="center"/>
    </xf>
    <xf numFmtId="192" fontId="0" fillId="0" borderId="16" xfId="0" applyNumberFormat="1" applyFont="1" applyBorder="1" applyAlignment="1" applyProtection="1">
      <alignment vertical="center"/>
    </xf>
    <xf numFmtId="0" fontId="0" fillId="0" borderId="31" xfId="0" applyFont="1" applyBorder="1" applyAlignment="1" applyProtection="1">
      <alignment vertical="center"/>
    </xf>
    <xf numFmtId="0" fontId="13" fillId="0" borderId="28" xfId="0" applyFont="1" applyBorder="1">
      <alignment vertical="center"/>
    </xf>
    <xf numFmtId="0" fontId="0" fillId="0" borderId="29" xfId="0" applyBorder="1">
      <alignment vertical="center"/>
    </xf>
    <xf numFmtId="0" fontId="0" fillId="0" borderId="32" xfId="0" applyBorder="1">
      <alignment vertical="center"/>
    </xf>
    <xf numFmtId="181" fontId="0" fillId="0" borderId="17" xfId="0" applyNumberFormat="1" applyBorder="1">
      <alignment vertical="center"/>
    </xf>
    <xf numFmtId="0" fontId="27" fillId="0" borderId="0" xfId="0" applyFont="1" applyAlignment="1">
      <alignment horizontal="left"/>
    </xf>
    <xf numFmtId="0" fontId="0" fillId="13" borderId="0" xfId="0" applyFill="1">
      <alignment vertical="center"/>
    </xf>
    <xf numFmtId="0" fontId="27" fillId="14" borderId="0" xfId="0" applyFont="1" applyFill="1">
      <alignment vertical="center"/>
    </xf>
    <xf numFmtId="0" fontId="0" fillId="14" borderId="0" xfId="0" applyFill="1">
      <alignment vertical="center"/>
    </xf>
    <xf numFmtId="0" fontId="27" fillId="15" borderId="0" xfId="0" applyFont="1" applyFill="1">
      <alignment vertical="center"/>
    </xf>
    <xf numFmtId="0" fontId="0" fillId="15" borderId="0" xfId="0" applyFill="1">
      <alignment vertical="center"/>
    </xf>
    <xf numFmtId="0" fontId="27" fillId="10" borderId="0" xfId="0" applyFont="1" applyFill="1">
      <alignment vertical="center"/>
    </xf>
    <xf numFmtId="0" fontId="27" fillId="13" borderId="0" xfId="0" applyFont="1" applyFill="1">
      <alignment vertical="center"/>
    </xf>
    <xf numFmtId="0" fontId="27" fillId="16" borderId="0" xfId="0" applyFont="1" applyFill="1">
      <alignment vertical="center"/>
    </xf>
    <xf numFmtId="0" fontId="0" fillId="16" borderId="0" xfId="0" applyFill="1">
      <alignment vertical="center"/>
    </xf>
    <xf numFmtId="0" fontId="27" fillId="11" borderId="0" xfId="0" applyFont="1" applyFill="1">
      <alignment vertical="center"/>
    </xf>
    <xf numFmtId="0" fontId="0" fillId="0" borderId="0" xfId="0" applyFont="1" applyAlignment="1">
      <alignment horizontal="right" vertical="center"/>
    </xf>
    <xf numFmtId="0" fontId="13" fillId="0" borderId="16" xfId="0" applyFont="1" applyBorder="1" applyAlignment="1">
      <alignment horizontal="center" vertical="center"/>
    </xf>
    <xf numFmtId="0" fontId="0" fillId="0" borderId="16" xfId="0" applyBorder="1">
      <alignment vertical="center"/>
    </xf>
    <xf numFmtId="0" fontId="13" fillId="0" borderId="33" xfId="0" applyFont="1" applyBorder="1">
      <alignment vertical="center"/>
    </xf>
    <xf numFmtId="0" fontId="0" fillId="0" borderId="33" xfId="0" applyFont="1" applyBorder="1" applyAlignment="1">
      <alignment horizontal="center" vertical="center"/>
    </xf>
    <xf numFmtId="0" fontId="13" fillId="0" borderId="34" xfId="0" applyFont="1" applyBorder="1">
      <alignment vertical="center"/>
    </xf>
    <xf numFmtId="0" fontId="0" fillId="0" borderId="34" xfId="0" applyFont="1" applyBorder="1" applyAlignment="1">
      <alignment horizontal="center" vertical="center"/>
    </xf>
    <xf numFmtId="0" fontId="33" fillId="0" borderId="2" xfId="0" applyFont="1" applyBorder="1" applyAlignment="1">
      <alignment horizontal="center"/>
    </xf>
    <xf numFmtId="0" fontId="28" fillId="0" borderId="2" xfId="0" applyFont="1" applyBorder="1" applyAlignment="1">
      <alignment horizontal="center"/>
    </xf>
    <xf numFmtId="0" fontId="13" fillId="0" borderId="2" xfId="0" applyFont="1" applyBorder="1" applyAlignment="1">
      <alignment horizontal="distributed" vertical="center"/>
    </xf>
    <xf numFmtId="0" fontId="13" fillId="9" borderId="2" xfId="0" applyFont="1" applyFill="1" applyBorder="1" applyAlignment="1">
      <alignment horizontal="center" vertical="center"/>
    </xf>
    <xf numFmtId="0" fontId="0" fillId="10" borderId="2" xfId="0" applyFont="1" applyFill="1" applyBorder="1" applyAlignment="1" applyProtection="1">
      <alignment horizontal="center" vertical="center" wrapText="1"/>
    </xf>
    <xf numFmtId="0" fontId="0" fillId="9" borderId="2" xfId="0" applyFont="1" applyFill="1" applyBorder="1" applyAlignment="1" applyProtection="1">
      <alignment horizontal="center" vertical="center" wrapText="1"/>
    </xf>
    <xf numFmtId="176" fontId="0" fillId="0" borderId="2" xfId="0" applyNumberFormat="1" applyFont="1" applyBorder="1" applyAlignment="1" applyProtection="1">
      <alignment horizontal="center" vertical="center"/>
    </xf>
    <xf numFmtId="178" fontId="21" fillId="0" borderId="2" xfId="0" applyNumberFormat="1" applyFont="1" applyBorder="1" applyAlignment="1" applyProtection="1">
      <alignment horizontal="center" vertical="center"/>
    </xf>
    <xf numFmtId="0" fontId="20" fillId="0" borderId="0" xfId="0" applyFont="1" applyBorder="1" applyAlignment="1">
      <alignment horizontal="left" vertical="center"/>
    </xf>
    <xf numFmtId="0" fontId="22" fillId="0" borderId="2" xfId="0" applyFont="1" applyBorder="1" applyAlignment="1">
      <alignment horizontal="center" vertical="center" shrinkToFit="1"/>
    </xf>
    <xf numFmtId="177" fontId="21" fillId="0" borderId="2" xfId="0" applyNumberFormat="1" applyFont="1" applyBorder="1" applyAlignment="1">
      <alignment horizontal="center" vertical="center"/>
    </xf>
    <xf numFmtId="0" fontId="12" fillId="0" borderId="2" xfId="0" applyFont="1" applyBorder="1" applyAlignment="1">
      <alignment horizontal="distributed" vertical="center" wrapText="1" shrinkToFit="1"/>
    </xf>
    <xf numFmtId="0" fontId="23" fillId="0" borderId="0" xfId="17" applyFont="1" applyBorder="1" applyAlignment="1">
      <alignment horizontal="left"/>
    </xf>
    <xf numFmtId="0" fontId="23" fillId="0" borderId="0" xfId="17" applyFont="1" applyBorder="1" applyAlignment="1">
      <alignment horizontal="left" wrapText="1"/>
    </xf>
    <xf numFmtId="0" fontId="23" fillId="0" borderId="0" xfId="17" applyFont="1" applyBorder="1" applyAlignment="1">
      <alignment horizontal="left" vertical="top" wrapText="1"/>
    </xf>
    <xf numFmtId="0" fontId="0" fillId="0" borderId="2" xfId="0" applyFont="1" applyBorder="1" applyAlignment="1" applyProtection="1">
      <alignment horizontal="center" vertical="center"/>
    </xf>
    <xf numFmtId="0" fontId="13" fillId="0" borderId="10" xfId="0" applyFont="1" applyBorder="1" applyAlignment="1">
      <alignment horizontal="left" vertical="center"/>
    </xf>
    <xf numFmtId="0" fontId="13" fillId="0" borderId="5" xfId="0" applyFont="1" applyBorder="1" applyAlignment="1">
      <alignment horizontal="left" vertical="center" wrapText="1"/>
    </xf>
    <xf numFmtId="179" fontId="0" fillId="0" borderId="2" xfId="0" applyNumberFormat="1" applyFont="1" applyBorder="1" applyAlignment="1" applyProtection="1">
      <alignment horizontal="right" vertical="center" wrapText="1"/>
    </xf>
    <xf numFmtId="0" fontId="13" fillId="0" borderId="2" xfId="0" applyFont="1" applyBorder="1" applyAlignment="1">
      <alignment horizontal="center" vertical="center"/>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0" fillId="0" borderId="5" xfId="0" applyBorder="1" applyAlignment="1">
      <alignment horizontal="center" vertical="center"/>
    </xf>
    <xf numFmtId="181" fontId="0" fillId="0" borderId="2" xfId="0" applyNumberFormat="1" applyBorder="1" applyAlignment="1">
      <alignment horizontal="center" vertical="center"/>
    </xf>
    <xf numFmtId="182" fontId="0" fillId="0" borderId="2" xfId="0" applyNumberFormat="1" applyBorder="1" applyAlignment="1">
      <alignment horizontal="center" vertical="center"/>
    </xf>
    <xf numFmtId="0" fontId="13" fillId="0" borderId="5" xfId="0" applyFont="1" applyBorder="1" applyAlignment="1">
      <alignment horizontal="center" vertical="center"/>
    </xf>
    <xf numFmtId="0" fontId="28" fillId="0" borderId="2" xfId="0" applyFont="1" applyBorder="1" applyAlignment="1">
      <alignment horizontal="center" vertical="center"/>
    </xf>
    <xf numFmtId="0" fontId="28" fillId="0" borderId="14" xfId="0" applyFont="1" applyBorder="1" applyAlignment="1" applyProtection="1">
      <alignment horizontal="center" vertical="center" shrinkToFit="1"/>
    </xf>
    <xf numFmtId="0" fontId="27" fillId="0" borderId="15" xfId="0" applyFont="1" applyBorder="1" applyAlignment="1" applyProtection="1">
      <alignment horizontal="center" vertical="center" wrapText="1"/>
    </xf>
    <xf numFmtId="0" fontId="28" fillId="0" borderId="14" xfId="0" applyFont="1" applyBorder="1" applyAlignment="1" applyProtection="1">
      <alignment horizontal="center" vertical="center"/>
    </xf>
    <xf numFmtId="0" fontId="28" fillId="0" borderId="18" xfId="0" applyFont="1" applyBorder="1" applyAlignment="1" applyProtection="1">
      <alignment horizontal="center" vertical="center"/>
    </xf>
    <xf numFmtId="0" fontId="28" fillId="0" borderId="2" xfId="0" applyFont="1" applyBorder="1" applyAlignment="1" applyProtection="1">
      <alignment horizontal="left" vertical="center"/>
    </xf>
    <xf numFmtId="0" fontId="28" fillId="0" borderId="2" xfId="0" applyFont="1" applyBorder="1" applyAlignment="1" applyProtection="1">
      <alignment horizontal="center" vertical="center"/>
    </xf>
    <xf numFmtId="0" fontId="28" fillId="0" borderId="13" xfId="0" applyFont="1" applyBorder="1" applyAlignment="1">
      <alignment horizontal="center" vertical="center" wrapText="1"/>
    </xf>
    <xf numFmtId="0" fontId="27" fillId="0" borderId="2" xfId="0" applyFont="1" applyBorder="1" applyAlignment="1" applyProtection="1">
      <alignment horizontal="center" vertical="center"/>
    </xf>
    <xf numFmtId="0" fontId="28" fillId="0" borderId="0" xfId="0" applyFont="1" applyBorder="1" applyAlignment="1">
      <alignment horizontal="left" vertical="center" wrapText="1"/>
    </xf>
    <xf numFmtId="0" fontId="0" fillId="0" borderId="2" xfId="0" applyFont="1" applyBorder="1" applyAlignment="1" applyProtection="1">
      <alignment horizontal="right" vertical="center"/>
    </xf>
    <xf numFmtId="0" fontId="28" fillId="0" borderId="2" xfId="0" applyFont="1" applyBorder="1" applyAlignment="1">
      <alignment horizontal="center" vertical="center" wrapText="1"/>
    </xf>
    <xf numFmtId="186" fontId="27" fillId="0" borderId="2" xfId="0" applyNumberFormat="1" applyFont="1" applyBorder="1" applyAlignment="1" applyProtection="1">
      <alignment horizontal="center" vertical="center"/>
    </xf>
    <xf numFmtId="0" fontId="27" fillId="0" borderId="2" xfId="0" applyFont="1" applyBorder="1" applyAlignment="1">
      <alignment horizontal="center" vertical="center"/>
    </xf>
    <xf numFmtId="0" fontId="13" fillId="0" borderId="4" xfId="0" applyFont="1" applyBorder="1" applyAlignment="1">
      <alignment horizontal="center" vertical="center"/>
    </xf>
    <xf numFmtId="0" fontId="28" fillId="0" borderId="6" xfId="0" applyFont="1" applyBorder="1" applyAlignment="1">
      <alignment horizontal="center" vertical="center"/>
    </xf>
    <xf numFmtId="0" fontId="0" fillId="0" borderId="8" xfId="0" applyFont="1" applyBorder="1" applyAlignment="1" applyProtection="1">
      <alignment horizontal="right" vertical="center"/>
    </xf>
    <xf numFmtId="181" fontId="0" fillId="0" borderId="9" xfId="0" applyNumberFormat="1" applyBorder="1" applyAlignment="1">
      <alignment horizontal="center" vertical="center"/>
    </xf>
    <xf numFmtId="0" fontId="0" fillId="0" borderId="11" xfId="0" applyFont="1" applyBorder="1" applyAlignment="1" applyProtection="1">
      <alignment horizontal="right" vertical="center"/>
    </xf>
    <xf numFmtId="0" fontId="28" fillId="0" borderId="2" xfId="0" applyFont="1" applyBorder="1" applyAlignment="1">
      <alignment horizontal="left" vertical="center"/>
    </xf>
    <xf numFmtId="0" fontId="0" fillId="0" borderId="3" xfId="0" applyFont="1" applyBorder="1" applyAlignment="1" applyProtection="1">
      <alignment horizontal="center" vertical="center"/>
    </xf>
    <xf numFmtId="0" fontId="30" fillId="0" borderId="7" xfId="0" applyFont="1" applyBorder="1" applyAlignment="1">
      <alignment horizontal="center" vertical="center"/>
    </xf>
    <xf numFmtId="0" fontId="13" fillId="0" borderId="6" xfId="0" applyFont="1" applyBorder="1" applyAlignment="1">
      <alignment horizontal="center" vertical="center"/>
    </xf>
    <xf numFmtId="188" fontId="0" fillId="0" borderId="8" xfId="0" applyNumberFormat="1" applyBorder="1" applyAlignment="1">
      <alignment horizontal="right" vertical="center"/>
    </xf>
    <xf numFmtId="181" fontId="0" fillId="0" borderId="11" xfId="0" applyNumberFormat="1" applyBorder="1" applyAlignment="1">
      <alignment horizontal="right" vertical="center"/>
    </xf>
    <xf numFmtId="181" fontId="13" fillId="0" borderId="6" xfId="0" applyNumberFormat="1" applyFont="1" applyBorder="1" applyAlignment="1">
      <alignment horizontal="center" vertical="center"/>
    </xf>
    <xf numFmtId="181" fontId="0" fillId="0" borderId="8" xfId="0" applyNumberFormat="1" applyBorder="1" applyAlignment="1">
      <alignment horizontal="right" vertical="center"/>
    </xf>
    <xf numFmtId="0" fontId="27" fillId="0" borderId="2" xfId="0" applyFont="1" applyBorder="1" applyAlignment="1" applyProtection="1">
      <alignment horizontal="left" vertical="center"/>
    </xf>
    <xf numFmtId="0" fontId="28" fillId="0" borderId="2" xfId="0" applyFont="1" applyBorder="1" applyAlignment="1" applyProtection="1">
      <alignment horizontal="center" vertical="center" wrapText="1"/>
    </xf>
    <xf numFmtId="0" fontId="28" fillId="0" borderId="3" xfId="0" applyFont="1" applyBorder="1" applyAlignment="1" applyProtection="1">
      <alignment horizontal="center" vertical="center" wrapText="1"/>
    </xf>
    <xf numFmtId="0" fontId="28" fillId="0" borderId="14" xfId="0" applyFont="1" applyBorder="1" applyAlignment="1">
      <alignment horizontal="center" vertical="center" wrapText="1"/>
    </xf>
    <xf numFmtId="0" fontId="28" fillId="0" borderId="19" xfId="0" applyFont="1" applyBorder="1" applyAlignment="1" applyProtection="1">
      <alignment horizontal="center" vertical="center"/>
    </xf>
    <xf numFmtId="0" fontId="27" fillId="0" borderId="0" xfId="0" applyFont="1" applyBorder="1" applyAlignment="1">
      <alignment horizontal="left" vertical="center"/>
    </xf>
    <xf numFmtId="187" fontId="27" fillId="0" borderId="2" xfId="0" applyNumberFormat="1" applyFont="1" applyBorder="1" applyAlignment="1" applyProtection="1">
      <alignment horizontal="center" vertical="center"/>
    </xf>
    <xf numFmtId="0" fontId="30" fillId="0" borderId="12" xfId="0" applyFont="1" applyBorder="1" applyAlignment="1">
      <alignment horizontal="center" vertical="center"/>
    </xf>
    <xf numFmtId="0" fontId="27" fillId="0" borderId="2" xfId="0" applyFont="1" applyBorder="1" applyAlignment="1">
      <alignment horizontal="left" vertical="center"/>
    </xf>
    <xf numFmtId="0" fontId="13" fillId="0" borderId="2" xfId="0" applyFont="1" applyBorder="1" applyAlignment="1">
      <alignment horizontal="left" vertical="center"/>
    </xf>
    <xf numFmtId="0" fontId="0" fillId="0" borderId="2" xfId="0" applyBorder="1" applyAlignment="1">
      <alignment horizontal="left" vertical="center"/>
    </xf>
    <xf numFmtId="0" fontId="27" fillId="0" borderId="2" xfId="0" applyFont="1" applyBorder="1" applyAlignment="1">
      <alignment horizontal="center" vertical="center" wrapText="1"/>
    </xf>
    <xf numFmtId="0" fontId="0" fillId="0" borderId="2" xfId="0" applyFont="1" applyBorder="1" applyAlignment="1">
      <alignment horizontal="right" vertical="center"/>
    </xf>
    <xf numFmtId="0" fontId="13" fillId="0" borderId="26" xfId="0" applyFont="1" applyBorder="1" applyAlignment="1">
      <alignment horizontal="left" vertical="center"/>
    </xf>
    <xf numFmtId="0" fontId="13" fillId="0" borderId="27" xfId="0" applyFont="1" applyBorder="1" applyAlignment="1">
      <alignment horizontal="left" vertical="center"/>
    </xf>
    <xf numFmtId="0" fontId="13" fillId="0" borderId="0" xfId="0" applyFont="1" applyBorder="1" applyAlignment="1">
      <alignment horizontal="left" vertical="center"/>
    </xf>
    <xf numFmtId="0" fontId="13"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34" xfId="0" applyFont="1" applyBorder="1" applyAlignment="1">
      <alignment horizontal="center" vertical="center"/>
    </xf>
  </cellXfs>
  <cellStyles count="18">
    <cellStyle name="Accent" xfId="13"/>
    <cellStyle name="Accent 1" xfId="14"/>
    <cellStyle name="Accent 2" xfId="15"/>
    <cellStyle name="Accent 3" xfId="16"/>
    <cellStyle name="Bad" xfId="10"/>
    <cellStyle name="Error" xfId="12"/>
    <cellStyle name="Excel Built-in Explanatory Text" xfId="17"/>
    <cellStyle name="Footnote" xfId="6"/>
    <cellStyle name="Good" xfId="8"/>
    <cellStyle name="Heading" xfId="1"/>
    <cellStyle name="Heading 1" xfId="2"/>
    <cellStyle name="Heading 2" xfId="3"/>
    <cellStyle name="Neutral" xfId="9"/>
    <cellStyle name="Note" xfId="5"/>
    <cellStyle name="Status" xfId="7"/>
    <cellStyle name="Text" xfId="4"/>
    <cellStyle name="Warning" xfId="1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2"/>
  <sheetViews>
    <sheetView zoomScaleNormal="100" workbookViewId="0">
      <selection activeCell="L7" sqref="L7"/>
    </sheetView>
  </sheetViews>
  <sheetFormatPr defaultRowHeight="13.5"/>
  <cols>
    <col min="1" max="1" width="43.5" customWidth="1"/>
    <col min="2" max="2" width="9.625" customWidth="1"/>
    <col min="3" max="3" width="8.125" customWidth="1"/>
    <col min="4" max="4" width="4.25" customWidth="1"/>
    <col min="5" max="5" width="9" customWidth="1"/>
    <col min="6" max="6" width="3.875" customWidth="1"/>
    <col min="7" max="7" width="9" customWidth="1"/>
    <col min="8" max="8" width="4.375" customWidth="1"/>
    <col min="9" max="9" width="9" customWidth="1"/>
    <col min="10" max="10" width="11" customWidth="1"/>
  </cols>
  <sheetData>
    <row r="2" spans="1:10" ht="24" customHeight="1">
      <c r="A2" s="1" t="s">
        <v>0</v>
      </c>
    </row>
    <row r="3" spans="1:10" ht="30" customHeight="1">
      <c r="A3" s="2" t="s">
        <v>1</v>
      </c>
      <c r="B3" s="187" t="s">
        <v>2</v>
      </c>
      <c r="C3" s="187"/>
      <c r="D3" s="187"/>
      <c r="E3" s="187"/>
      <c r="F3" s="187"/>
      <c r="G3" s="187"/>
      <c r="H3" s="187"/>
    </row>
    <row r="4" spans="1:10" ht="30.75" customHeight="1">
      <c r="A4" s="3" t="s">
        <v>3</v>
      </c>
      <c r="B4" s="188">
        <v>55000000</v>
      </c>
      <c r="C4" s="188"/>
      <c r="D4" s="188"/>
      <c r="E4" s="188"/>
      <c r="F4" s="188"/>
      <c r="G4" s="188"/>
      <c r="H4" s="188"/>
    </row>
    <row r="5" spans="1:10" ht="30.75" customHeight="1">
      <c r="A5" s="3" t="s">
        <v>4</v>
      </c>
      <c r="B5" s="189">
        <v>49000000</v>
      </c>
      <c r="C5" s="189"/>
      <c r="D5" s="189"/>
      <c r="E5" s="189"/>
      <c r="F5" s="189"/>
      <c r="G5" s="189"/>
      <c r="H5" s="189"/>
    </row>
    <row r="6" spans="1:10" ht="30.75" customHeight="1">
      <c r="A6" s="3" t="s">
        <v>5</v>
      </c>
      <c r="B6" s="189">
        <v>50000000</v>
      </c>
      <c r="C6" s="189"/>
      <c r="D6" s="189"/>
      <c r="E6" s="189"/>
      <c r="F6" s="189"/>
      <c r="G6" s="189"/>
      <c r="H6" s="189"/>
    </row>
    <row r="7" spans="1:10" ht="30.75" customHeight="1">
      <c r="A7" s="3" t="s">
        <v>6</v>
      </c>
      <c r="B7" s="188">
        <v>10000000</v>
      </c>
      <c r="C7" s="188"/>
      <c r="D7" s="188"/>
      <c r="E7" s="188"/>
      <c r="F7" s="188"/>
      <c r="G7" s="188"/>
      <c r="H7" s="188"/>
      <c r="J7" s="4" t="s">
        <v>7</v>
      </c>
    </row>
    <row r="8" spans="1:10" ht="30.75" customHeight="1">
      <c r="A8" s="2" t="s">
        <v>8</v>
      </c>
      <c r="B8" s="190">
        <f>ROUNDUP(B5/B4,J8)</f>
        <v>0.89090910000000001</v>
      </c>
      <c r="C8" s="190"/>
      <c r="D8" s="190"/>
      <c r="E8" s="190"/>
      <c r="F8" s="190"/>
      <c r="G8" s="190"/>
      <c r="H8" s="190"/>
      <c r="J8" s="4">
        <f>LEN(B4)</f>
        <v>8</v>
      </c>
    </row>
    <row r="9" spans="1:10" ht="30.75" customHeight="1">
      <c r="A9" s="186" t="s">
        <v>9</v>
      </c>
      <c r="B9" s="5" t="s">
        <v>10</v>
      </c>
      <c r="C9" s="6">
        <v>4</v>
      </c>
      <c r="D9" s="7" t="s">
        <v>11</v>
      </c>
      <c r="E9" s="6">
        <v>1</v>
      </c>
      <c r="F9" s="7" t="s">
        <v>12</v>
      </c>
      <c r="G9" s="6">
        <v>10</v>
      </c>
      <c r="H9" s="8" t="s">
        <v>13</v>
      </c>
    </row>
    <row r="10" spans="1:10" ht="30.75" customHeight="1">
      <c r="A10" s="186"/>
      <c r="B10" s="5" t="s">
        <v>14</v>
      </c>
      <c r="C10" s="6">
        <v>4</v>
      </c>
      <c r="D10" s="7" t="s">
        <v>11</v>
      </c>
      <c r="E10" s="6">
        <v>3</v>
      </c>
      <c r="F10" s="7" t="s">
        <v>12</v>
      </c>
      <c r="G10" s="6">
        <v>10</v>
      </c>
      <c r="H10" s="8" t="s">
        <v>13</v>
      </c>
    </row>
    <row r="13" spans="1:10" ht="14.25">
      <c r="A13" s="9"/>
      <c r="B13" s="10" t="s">
        <v>15</v>
      </c>
    </row>
    <row r="15" spans="1:10" ht="14.25">
      <c r="A15" s="11"/>
      <c r="B15" s="10" t="s">
        <v>16</v>
      </c>
    </row>
    <row r="17" spans="1:8" ht="14.25">
      <c r="A17" s="12"/>
      <c r="B17" s="10" t="s">
        <v>17</v>
      </c>
    </row>
    <row r="19" spans="1:8">
      <c r="A19" s="13" t="s">
        <v>18</v>
      </c>
    </row>
    <row r="20" spans="1:8">
      <c r="A20" s="13" t="s">
        <v>19</v>
      </c>
      <c r="B20" s="13"/>
      <c r="C20" s="13"/>
      <c r="D20" s="13"/>
      <c r="E20" s="13"/>
      <c r="F20" s="13"/>
      <c r="G20" s="13"/>
      <c r="H20" s="13"/>
    </row>
    <row r="21" spans="1:8">
      <c r="A21" s="13" t="s">
        <v>20</v>
      </c>
      <c r="B21" s="13"/>
      <c r="C21" s="13"/>
      <c r="D21" s="13"/>
      <c r="E21" s="13"/>
      <c r="F21" s="13"/>
      <c r="G21" s="13"/>
      <c r="H21" s="13"/>
    </row>
    <row r="22" spans="1:8">
      <c r="A22" s="13" t="s">
        <v>21</v>
      </c>
    </row>
  </sheetData>
  <sheetProtection selectLockedCells="1" selectUnlockedCells="1"/>
  <mergeCells count="7">
    <mergeCell ref="A9:A10"/>
    <mergeCell ref="B3:H3"/>
    <mergeCell ref="B4:H4"/>
    <mergeCell ref="B5:H5"/>
    <mergeCell ref="B6:H6"/>
    <mergeCell ref="B7:H7"/>
    <mergeCell ref="B8:H8"/>
  </mergeCells>
  <phoneticPr fontId="35"/>
  <pageMargins left="0.7" right="0.7" top="0.75" bottom="0.75" header="0.51180555555555551" footer="0.51180555555555551"/>
  <pageSetup paperSize="9"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3"/>
  <sheetViews>
    <sheetView zoomScaleNormal="100" workbookViewId="0"/>
  </sheetViews>
  <sheetFormatPr defaultRowHeight="13.5"/>
  <cols>
    <col min="1" max="1" width="20.125" style="35" customWidth="1"/>
    <col min="2" max="20" width="8.375" style="35" customWidth="1"/>
    <col min="21" max="21" width="6.5" style="35" customWidth="1"/>
    <col min="22" max="22" width="8.375" style="35" customWidth="1"/>
    <col min="23" max="23" width="9.375" style="35" customWidth="1"/>
    <col min="24" max="24" width="10.25" customWidth="1"/>
    <col min="25" max="25" width="10.375" customWidth="1"/>
    <col min="26" max="26" width="11.5" customWidth="1"/>
  </cols>
  <sheetData>
    <row r="1" spans="1:24">
      <c r="U1" s="36" t="s">
        <v>190</v>
      </c>
      <c r="X1" s="35"/>
    </row>
    <row r="2" spans="1:24" ht="18" customHeight="1">
      <c r="A2" s="10" t="s">
        <v>191</v>
      </c>
      <c r="X2" s="35"/>
    </row>
    <row r="3" spans="1:24">
      <c r="A3" s="38" t="s">
        <v>96</v>
      </c>
      <c r="B3" s="215" t="s">
        <v>97</v>
      </c>
      <c r="C3" s="215"/>
      <c r="D3" s="215"/>
      <c r="E3" s="215"/>
      <c r="F3" s="215"/>
      <c r="G3" s="215"/>
      <c r="H3" s="215"/>
      <c r="I3" s="215"/>
      <c r="J3" s="39" t="s">
        <v>53</v>
      </c>
      <c r="K3" s="40">
        <v>25000</v>
      </c>
      <c r="L3" s="39" t="s">
        <v>192</v>
      </c>
      <c r="M3" s="42"/>
      <c r="N3" s="43"/>
      <c r="O3" s="43"/>
      <c r="P3" s="43"/>
      <c r="Q3" s="43"/>
      <c r="R3" s="43"/>
      <c r="S3" s="43"/>
      <c r="T3" s="43"/>
      <c r="U3" s="43"/>
      <c r="V3" s="44"/>
      <c r="X3" s="35"/>
    </row>
    <row r="4" spans="1:24" ht="13.5" customHeight="1">
      <c r="A4" s="91" t="s">
        <v>193</v>
      </c>
      <c r="B4" s="237" t="s">
        <v>194</v>
      </c>
      <c r="C4" s="237"/>
      <c r="D4" s="237"/>
      <c r="E4" s="237"/>
      <c r="F4" s="237"/>
      <c r="G4" s="237"/>
      <c r="H4" s="237"/>
      <c r="I4" s="237"/>
      <c r="J4" s="39" t="s">
        <v>53</v>
      </c>
      <c r="K4" s="40">
        <v>2800</v>
      </c>
      <c r="L4" s="39" t="s">
        <v>192</v>
      </c>
      <c r="M4" s="93" t="s">
        <v>195</v>
      </c>
      <c r="N4" s="47"/>
      <c r="O4" s="47"/>
      <c r="P4" s="47"/>
      <c r="Q4" s="47"/>
      <c r="R4" s="47"/>
      <c r="S4" s="47"/>
      <c r="T4" s="47"/>
      <c r="U4" s="43"/>
      <c r="V4" s="44"/>
      <c r="X4" s="35"/>
    </row>
    <row r="5" spans="1:24" ht="13.5" customHeight="1">
      <c r="A5" s="38" t="s">
        <v>102</v>
      </c>
      <c r="B5" s="216" t="s">
        <v>103</v>
      </c>
      <c r="C5" s="216"/>
      <c r="D5" s="216"/>
      <c r="E5" s="216"/>
      <c r="F5" s="216"/>
      <c r="G5" s="216"/>
      <c r="H5" s="216"/>
      <c r="I5" s="216"/>
      <c r="J5" s="216"/>
      <c r="K5" s="216"/>
      <c r="L5" s="216"/>
      <c r="M5" s="216"/>
      <c r="N5" s="216"/>
      <c r="O5" s="216"/>
      <c r="P5" s="216"/>
      <c r="Q5" s="216"/>
      <c r="R5" s="216"/>
      <c r="S5" s="238" t="s">
        <v>196</v>
      </c>
      <c r="T5" s="239" t="s">
        <v>197</v>
      </c>
      <c r="U5" s="240" t="s">
        <v>104</v>
      </c>
      <c r="V5" s="240"/>
      <c r="W5" s="210" t="s">
        <v>105</v>
      </c>
    </row>
    <row r="6" spans="1:24" ht="27.75" customHeight="1">
      <c r="A6" s="45" t="s">
        <v>198</v>
      </c>
      <c r="B6" s="48">
        <v>12</v>
      </c>
      <c r="C6" s="48">
        <v>1</v>
      </c>
      <c r="D6" s="48">
        <v>2</v>
      </c>
      <c r="E6" s="48">
        <v>3</v>
      </c>
      <c r="F6" s="48">
        <v>4</v>
      </c>
      <c r="G6" s="48">
        <v>5</v>
      </c>
      <c r="H6" s="48">
        <v>6</v>
      </c>
      <c r="I6" s="48">
        <v>7</v>
      </c>
      <c r="J6" s="48">
        <v>8</v>
      </c>
      <c r="K6" s="48">
        <v>9</v>
      </c>
      <c r="L6" s="48">
        <v>10</v>
      </c>
      <c r="M6" s="48">
        <v>11</v>
      </c>
      <c r="N6" s="48">
        <v>12</v>
      </c>
      <c r="O6" s="48">
        <v>1</v>
      </c>
      <c r="P6" s="48">
        <v>2</v>
      </c>
      <c r="Q6" s="48">
        <v>3</v>
      </c>
      <c r="R6" s="49" t="s">
        <v>107</v>
      </c>
      <c r="S6" s="238"/>
      <c r="T6" s="239"/>
      <c r="U6" s="240"/>
      <c r="V6" s="240"/>
      <c r="W6" s="210"/>
    </row>
    <row r="7" spans="1:24" ht="28.5" customHeight="1">
      <c r="A7" s="50" t="s">
        <v>199</v>
      </c>
      <c r="B7" s="51">
        <v>500</v>
      </c>
      <c r="C7" s="51">
        <v>500</v>
      </c>
      <c r="D7" s="51">
        <v>1000</v>
      </c>
      <c r="E7" s="51">
        <v>1000</v>
      </c>
      <c r="F7" s="51">
        <v>1000</v>
      </c>
      <c r="G7" s="51">
        <v>1000</v>
      </c>
      <c r="H7" s="51">
        <v>5000</v>
      </c>
      <c r="I7" s="51">
        <v>5000</v>
      </c>
      <c r="J7" s="51">
        <v>4000</v>
      </c>
      <c r="K7" s="51"/>
      <c r="L7" s="51"/>
      <c r="M7" s="51"/>
      <c r="N7" s="51"/>
      <c r="O7" s="51"/>
      <c r="P7" s="51"/>
      <c r="Q7" s="51"/>
      <c r="R7" s="52">
        <f t="shared" ref="R7:R8" si="0">SUM(B7:Q7)</f>
        <v>19000</v>
      </c>
      <c r="S7" s="51">
        <v>5000</v>
      </c>
      <c r="T7" s="94">
        <f>R7+S7</f>
        <v>24000</v>
      </c>
      <c r="U7" s="95"/>
      <c r="V7" s="96">
        <f t="shared" ref="V7:V8" si="1">IF(K3&gt;T7,T7,K3)</f>
        <v>24000</v>
      </c>
      <c r="W7" s="53"/>
    </row>
    <row r="8" spans="1:24" ht="38.25">
      <c r="A8" s="97" t="s">
        <v>200</v>
      </c>
      <c r="B8" s="51"/>
      <c r="C8" s="51">
        <v>1000</v>
      </c>
      <c r="D8" s="51"/>
      <c r="E8" s="51"/>
      <c r="F8" s="51"/>
      <c r="G8" s="51"/>
      <c r="H8" s="51">
        <v>1500</v>
      </c>
      <c r="I8" s="51">
        <v>500</v>
      </c>
      <c r="J8" s="51"/>
      <c r="K8" s="51"/>
      <c r="L8" s="51"/>
      <c r="M8" s="51"/>
      <c r="N8" s="51"/>
      <c r="O8" s="51"/>
      <c r="P8" s="51"/>
      <c r="Q8" s="51"/>
      <c r="R8" s="52">
        <f t="shared" si="0"/>
        <v>3000</v>
      </c>
      <c r="S8" s="39" t="s">
        <v>56</v>
      </c>
      <c r="T8" s="94">
        <f>R8</f>
        <v>3000</v>
      </c>
      <c r="U8" s="95"/>
      <c r="V8" s="96">
        <f t="shared" si="1"/>
        <v>2800</v>
      </c>
      <c r="W8" s="53"/>
    </row>
    <row r="9" spans="1:24" ht="24" customHeight="1">
      <c r="A9" s="50" t="s">
        <v>109</v>
      </c>
      <c r="B9" s="51">
        <v>130</v>
      </c>
      <c r="C9" s="51">
        <v>130</v>
      </c>
      <c r="D9" s="51">
        <v>115</v>
      </c>
      <c r="E9" s="51">
        <v>115</v>
      </c>
      <c r="F9" s="51">
        <v>134</v>
      </c>
      <c r="G9" s="51">
        <v>134</v>
      </c>
      <c r="H9" s="51">
        <v>134</v>
      </c>
      <c r="I9" s="51">
        <v>150</v>
      </c>
      <c r="J9" s="51">
        <v>150</v>
      </c>
      <c r="K9" s="51"/>
      <c r="L9" s="51"/>
      <c r="M9" s="51"/>
      <c r="N9" s="51"/>
      <c r="O9" s="51"/>
      <c r="P9" s="51"/>
      <c r="Q9" s="51"/>
      <c r="R9" s="52"/>
      <c r="S9" s="52"/>
      <c r="T9" s="94"/>
      <c r="U9" s="240" t="s">
        <v>201</v>
      </c>
      <c r="V9" s="240"/>
      <c r="W9" s="53"/>
    </row>
    <row r="10" spans="1:24" ht="25.5">
      <c r="A10" s="50" t="s">
        <v>110</v>
      </c>
      <c r="B10" s="54">
        <f>IF($W10=0,0,VLOOKUP($W10,単価データ!$A$1:$AF$10714,17,FALSE))</f>
        <v>0</v>
      </c>
      <c r="C10" s="54">
        <f>IF($W10=0,0,VLOOKUP($W10,単価データ!$A$1:$AF$10714,18,FALSE))</f>
        <v>0</v>
      </c>
      <c r="D10" s="54">
        <f>IF($W10=0,0,VLOOKUP($W10,単価データ!$A$1:$AF$10714,19,FALSE))</f>
        <v>0</v>
      </c>
      <c r="E10" s="54">
        <f>IF($W10=0,0,VLOOKUP($W10,単価データ!$A$1:$AF$10714,20,FALSE))</f>
        <v>0</v>
      </c>
      <c r="F10" s="54">
        <f>IF($W10=0,0,VLOOKUP($W10,単価データ!$A$1:$AF$10714,21,FALSE))</f>
        <v>0</v>
      </c>
      <c r="G10" s="54">
        <f>IF($W10=0,0,VLOOKUP($W10,単価データ!$A$1:$AF$10714,22,FALSE))</f>
        <v>0</v>
      </c>
      <c r="H10" s="54">
        <f>IF($W10=0,0,VLOOKUP($W10,単価データ!$A$1:$AF$10714,23,FALSE))</f>
        <v>0</v>
      </c>
      <c r="I10" s="54">
        <f>IF($W10=0,0,VLOOKUP($W10,単価データ!$A$1:$AF$10714,24,FALSE))</f>
        <v>0</v>
      </c>
      <c r="J10" s="54">
        <f>IF($W10=0,0,VLOOKUP($W10,単価データ!$A$1:$AF$10714,25,FALSE))</f>
        <v>0</v>
      </c>
      <c r="K10" s="54">
        <f>IF($W10=0,0,VLOOKUP($W10,単価データ!$A$1:$AF$10714,26,FALSE))</f>
        <v>0</v>
      </c>
      <c r="L10" s="54">
        <f>IF($W10=0,0,VLOOKUP($W10,単価データ!$A$1:$AF$10714,27,FALSE))</f>
        <v>0</v>
      </c>
      <c r="M10" s="54">
        <f>IF($W10=0,0,VLOOKUP($W10,単価データ!$A$1:$AF$10714,28,FALSE))</f>
        <v>0</v>
      </c>
      <c r="N10" s="54">
        <f>IF($W10=0,0,VLOOKUP($W10,単価データ!$A$1:$AF$10714,29,FALSE))</f>
        <v>0</v>
      </c>
      <c r="O10" s="54">
        <f>IF($W10=0,0,VLOOKUP($W10,単価データ!$A$1:$AF$10714,30,FALSE))</f>
        <v>0</v>
      </c>
      <c r="P10" s="54">
        <f>IF($W10=0,0,VLOOKUP($W10,単価データ!$A$1:$AF$10714,31,FALSE))</f>
        <v>0</v>
      </c>
      <c r="Q10" s="54">
        <f>IF($W10=0,0,VLOOKUP($W10,単価データ!$A$1:$AF$10714,32,FALSE))</f>
        <v>0</v>
      </c>
      <c r="R10" s="55" t="s">
        <v>111</v>
      </c>
      <c r="S10" s="52">
        <f>IF(R32&gt;0,R32,R30)</f>
        <v>131</v>
      </c>
      <c r="T10" s="94"/>
      <c r="U10" s="240"/>
      <c r="V10" s="240"/>
      <c r="W10" s="56"/>
    </row>
    <row r="11" spans="1:24" ht="25.5">
      <c r="A11" s="50" t="s">
        <v>113</v>
      </c>
      <c r="B11" s="52">
        <f t="shared" ref="B11:Q11" si="2">B7*B9</f>
        <v>65000</v>
      </c>
      <c r="C11" s="52">
        <f t="shared" si="2"/>
        <v>65000</v>
      </c>
      <c r="D11" s="52">
        <f t="shared" si="2"/>
        <v>115000</v>
      </c>
      <c r="E11" s="52">
        <f t="shared" si="2"/>
        <v>115000</v>
      </c>
      <c r="F11" s="52">
        <f t="shared" si="2"/>
        <v>134000</v>
      </c>
      <c r="G11" s="52">
        <f t="shared" si="2"/>
        <v>134000</v>
      </c>
      <c r="H11" s="52">
        <f t="shared" si="2"/>
        <v>670000</v>
      </c>
      <c r="I11" s="52">
        <f t="shared" si="2"/>
        <v>750000</v>
      </c>
      <c r="J11" s="52">
        <f t="shared" si="2"/>
        <v>600000</v>
      </c>
      <c r="K11" s="52">
        <f t="shared" si="2"/>
        <v>0</v>
      </c>
      <c r="L11" s="52">
        <f t="shared" si="2"/>
        <v>0</v>
      </c>
      <c r="M11" s="52">
        <f t="shared" si="2"/>
        <v>0</v>
      </c>
      <c r="N11" s="52">
        <f t="shared" si="2"/>
        <v>0</v>
      </c>
      <c r="O11" s="52">
        <f t="shared" si="2"/>
        <v>0</v>
      </c>
      <c r="P11" s="52">
        <f t="shared" si="2"/>
        <v>0</v>
      </c>
      <c r="Q11" s="52">
        <f t="shared" si="2"/>
        <v>0</v>
      </c>
      <c r="R11" s="52">
        <f t="shared" ref="R11:R13" si="3">SUM(B11:Q11)</f>
        <v>2648000</v>
      </c>
      <c r="S11" s="52">
        <f>IF(R32=0,S7*S10*1.05,ROUNDDOWN(S7*S10*1.05*C107,0))</f>
        <v>687750</v>
      </c>
      <c r="T11" s="94">
        <f>R11+S11</f>
        <v>3335750</v>
      </c>
      <c r="U11" s="98" t="s">
        <v>46</v>
      </c>
      <c r="V11" s="96">
        <f t="shared" ref="V11:V12" si="4">IF(T7&lt;=K3,T11,ROUNDDOWN((K3/T7)*T11,0))</f>
        <v>3335750</v>
      </c>
      <c r="W11" s="53"/>
    </row>
    <row r="12" spans="1:24" ht="25.5">
      <c r="A12" s="50" t="s">
        <v>202</v>
      </c>
      <c r="B12" s="52">
        <f t="shared" ref="B12:Q12" si="5">B8*B9</f>
        <v>0</v>
      </c>
      <c r="C12" s="52">
        <f t="shared" si="5"/>
        <v>130000</v>
      </c>
      <c r="D12" s="52">
        <f t="shared" si="5"/>
        <v>0</v>
      </c>
      <c r="E12" s="52">
        <f t="shared" si="5"/>
        <v>0</v>
      </c>
      <c r="F12" s="52">
        <f t="shared" si="5"/>
        <v>0</v>
      </c>
      <c r="G12" s="52">
        <f t="shared" si="5"/>
        <v>0</v>
      </c>
      <c r="H12" s="52">
        <f t="shared" si="5"/>
        <v>201000</v>
      </c>
      <c r="I12" s="52">
        <f t="shared" si="5"/>
        <v>75000</v>
      </c>
      <c r="J12" s="52">
        <f t="shared" si="5"/>
        <v>0</v>
      </c>
      <c r="K12" s="52">
        <f t="shared" si="5"/>
        <v>0</v>
      </c>
      <c r="L12" s="52">
        <f t="shared" si="5"/>
        <v>0</v>
      </c>
      <c r="M12" s="52">
        <f t="shared" si="5"/>
        <v>0</v>
      </c>
      <c r="N12" s="52">
        <f t="shared" si="5"/>
        <v>0</v>
      </c>
      <c r="O12" s="52">
        <f t="shared" si="5"/>
        <v>0</v>
      </c>
      <c r="P12" s="52">
        <f t="shared" si="5"/>
        <v>0</v>
      </c>
      <c r="Q12" s="52">
        <f t="shared" si="5"/>
        <v>0</v>
      </c>
      <c r="R12" s="52">
        <f t="shared" si="3"/>
        <v>406000</v>
      </c>
      <c r="S12" s="52"/>
      <c r="T12" s="94">
        <f>R12</f>
        <v>406000</v>
      </c>
      <c r="U12" s="98" t="s">
        <v>48</v>
      </c>
      <c r="V12" s="96">
        <f t="shared" si="4"/>
        <v>378933</v>
      </c>
      <c r="W12" s="53"/>
    </row>
    <row r="13" spans="1:24" ht="25.5">
      <c r="A13" s="57" t="s">
        <v>203</v>
      </c>
      <c r="B13" s="58">
        <f t="shared" ref="B13:Q13" si="6">(B7+B8)*B10</f>
        <v>0</v>
      </c>
      <c r="C13" s="58">
        <f t="shared" si="6"/>
        <v>0</v>
      </c>
      <c r="D13" s="58">
        <f t="shared" si="6"/>
        <v>0</v>
      </c>
      <c r="E13" s="58">
        <f t="shared" si="6"/>
        <v>0</v>
      </c>
      <c r="F13" s="58">
        <f t="shared" si="6"/>
        <v>0</v>
      </c>
      <c r="G13" s="58">
        <f t="shared" si="6"/>
        <v>0</v>
      </c>
      <c r="H13" s="58">
        <f t="shared" si="6"/>
        <v>0</v>
      </c>
      <c r="I13" s="58">
        <f t="shared" si="6"/>
        <v>0</v>
      </c>
      <c r="J13" s="58">
        <f t="shared" si="6"/>
        <v>0</v>
      </c>
      <c r="K13" s="58">
        <f t="shared" si="6"/>
        <v>0</v>
      </c>
      <c r="L13" s="58">
        <f t="shared" si="6"/>
        <v>0</v>
      </c>
      <c r="M13" s="58">
        <f t="shared" si="6"/>
        <v>0</v>
      </c>
      <c r="N13" s="58">
        <f t="shared" si="6"/>
        <v>0</v>
      </c>
      <c r="O13" s="58">
        <f t="shared" si="6"/>
        <v>0</v>
      </c>
      <c r="P13" s="58">
        <f t="shared" si="6"/>
        <v>0</v>
      </c>
      <c r="Q13" s="58">
        <f t="shared" si="6"/>
        <v>0</v>
      </c>
      <c r="R13" s="58">
        <f t="shared" si="3"/>
        <v>0</v>
      </c>
      <c r="S13" s="58">
        <f>S7*S10</f>
        <v>655000</v>
      </c>
      <c r="T13" s="99">
        <f>R13+S13</f>
        <v>655000</v>
      </c>
      <c r="U13" s="100" t="s">
        <v>204</v>
      </c>
      <c r="V13" s="101">
        <f>V11+V12</f>
        <v>3714683</v>
      </c>
      <c r="W13" s="53"/>
    </row>
    <row r="14" spans="1:24" ht="26.25" customHeight="1">
      <c r="A14" s="59" t="s">
        <v>116</v>
      </c>
      <c r="B14" s="241" t="s">
        <v>117</v>
      </c>
      <c r="C14" s="241"/>
      <c r="D14" s="241"/>
      <c r="E14" s="241"/>
      <c r="F14" s="241"/>
      <c r="G14" s="241"/>
      <c r="H14" s="241"/>
      <c r="I14" s="241"/>
      <c r="J14" s="241"/>
      <c r="K14" s="241"/>
      <c r="L14" s="60">
        <f>T13</f>
        <v>655000</v>
      </c>
      <c r="M14" s="61" t="s">
        <v>205</v>
      </c>
      <c r="N14" s="60">
        <f>T7</f>
        <v>24000</v>
      </c>
      <c r="O14" s="62" t="s">
        <v>55</v>
      </c>
      <c r="P14" s="60">
        <f>T8</f>
        <v>3000</v>
      </c>
      <c r="Q14" s="62" t="s">
        <v>206</v>
      </c>
      <c r="R14" s="63">
        <f>IF(AND(N14=0,P14=0),0,L14/(N14+P14))</f>
        <v>24.25925925925926</v>
      </c>
      <c r="S14" s="64"/>
      <c r="T14" s="102">
        <f>IF(LEN(ROUND(R14,0))&lt;4,ROUND(R14,0),ROUND(R14,-(LEN(ROUND(R14,0))-3)))</f>
        <v>24</v>
      </c>
      <c r="U14" s="95"/>
      <c r="V14" s="103"/>
      <c r="W14" s="53"/>
    </row>
    <row r="15" spans="1:24">
      <c r="A15" s="36" t="s">
        <v>207</v>
      </c>
      <c r="X15" s="35"/>
    </row>
    <row r="16" spans="1:24">
      <c r="A16" s="36" t="s">
        <v>208</v>
      </c>
      <c r="X16" s="35"/>
    </row>
    <row r="17" spans="1:30" ht="26.25" customHeight="1">
      <c r="A17" s="219" t="s">
        <v>209</v>
      </c>
      <c r="B17" s="219"/>
      <c r="C17" s="219"/>
      <c r="D17" s="219"/>
      <c r="E17" s="219"/>
      <c r="F17" s="219"/>
      <c r="G17" s="219"/>
      <c r="H17" s="219"/>
      <c r="I17" s="219"/>
      <c r="J17" s="219"/>
      <c r="K17" s="219"/>
      <c r="L17" s="219"/>
      <c r="M17" s="219"/>
      <c r="N17" s="219"/>
      <c r="O17" s="219"/>
      <c r="P17" s="219"/>
      <c r="Q17" s="219"/>
      <c r="R17" s="219"/>
      <c r="S17" s="219"/>
      <c r="T17" s="219"/>
      <c r="U17" s="219"/>
      <c r="V17" s="219"/>
      <c r="X17" s="35"/>
    </row>
    <row r="18" spans="1:30">
      <c r="A18" s="36" t="s">
        <v>210</v>
      </c>
      <c r="X18" s="35"/>
    </row>
    <row r="19" spans="1:30" ht="13.5" customHeight="1">
      <c r="A19" s="219" t="s">
        <v>211</v>
      </c>
      <c r="B19" s="219"/>
      <c r="C19" s="219"/>
      <c r="D19" s="219"/>
      <c r="E19" s="219"/>
      <c r="F19" s="219"/>
      <c r="G19" s="219"/>
      <c r="H19" s="219"/>
      <c r="I19" s="219"/>
      <c r="J19" s="219"/>
      <c r="K19" s="219"/>
      <c r="L19" s="219"/>
      <c r="M19" s="219"/>
      <c r="N19" s="219"/>
      <c r="O19" s="219"/>
      <c r="P19" s="219"/>
      <c r="Q19" s="219"/>
      <c r="R19" s="219"/>
      <c r="S19" s="219"/>
      <c r="T19" s="219"/>
      <c r="U19" s="219"/>
      <c r="V19" s="219"/>
      <c r="X19" s="35"/>
    </row>
    <row r="20" spans="1:30">
      <c r="A20" s="242"/>
      <c r="B20" s="242"/>
      <c r="C20" s="242"/>
      <c r="D20" s="242"/>
      <c r="E20" s="104"/>
      <c r="F20" s="43"/>
      <c r="G20" s="104"/>
      <c r="H20" s="43"/>
      <c r="W20" s="36" t="s">
        <v>193</v>
      </c>
      <c r="X20" s="35"/>
    </row>
    <row r="21" spans="1:30">
      <c r="A21" s="36" t="s">
        <v>212</v>
      </c>
      <c r="H21" s="38" t="s">
        <v>9</v>
      </c>
      <c r="I21" s="105" t="s">
        <v>29</v>
      </c>
      <c r="J21" s="106">
        <f>工事情報入力!$C$9</f>
        <v>4</v>
      </c>
      <c r="K21" s="107" t="s">
        <v>11</v>
      </c>
      <c r="L21" s="106">
        <f>工事情報入力!$E$9</f>
        <v>1</v>
      </c>
      <c r="M21" s="107" t="s">
        <v>12</v>
      </c>
      <c r="N21" s="107" t="s">
        <v>213</v>
      </c>
      <c r="O21" s="106">
        <f>工事情報入力!$C$10</f>
        <v>4</v>
      </c>
      <c r="P21" s="107" t="s">
        <v>11</v>
      </c>
      <c r="Q21" s="106">
        <f>工事情報入力!$E$10</f>
        <v>3</v>
      </c>
      <c r="R21" s="108" t="s">
        <v>12</v>
      </c>
      <c r="W21" s="210" t="s">
        <v>105</v>
      </c>
      <c r="X21" s="210" t="s">
        <v>214</v>
      </c>
      <c r="Y21" s="210" t="s">
        <v>215</v>
      </c>
      <c r="Z21" s="210" t="s">
        <v>216</v>
      </c>
    </row>
    <row r="22" spans="1:30" ht="24.75" customHeight="1">
      <c r="A22" s="70" t="str">
        <f>A4</f>
        <v>軽油</v>
      </c>
      <c r="B22" s="109"/>
      <c r="C22" s="109"/>
      <c r="D22" s="109"/>
      <c r="E22" s="109"/>
      <c r="F22" s="109"/>
      <c r="G22" s="109"/>
      <c r="H22" s="109">
        <v>4</v>
      </c>
      <c r="I22" s="109">
        <v>5</v>
      </c>
      <c r="J22" s="109">
        <v>6</v>
      </c>
      <c r="K22" s="109">
        <v>7</v>
      </c>
      <c r="L22" s="109">
        <v>8</v>
      </c>
      <c r="M22" s="109">
        <v>9</v>
      </c>
      <c r="N22" s="109">
        <v>10</v>
      </c>
      <c r="O22" s="109">
        <v>11</v>
      </c>
      <c r="P22" s="109">
        <v>12</v>
      </c>
      <c r="Q22" s="109">
        <v>1</v>
      </c>
      <c r="R22" s="109">
        <v>2</v>
      </c>
      <c r="V22"/>
      <c r="W22" s="210"/>
      <c r="X22" s="210"/>
      <c r="Y22" s="210"/>
      <c r="Z22" s="210"/>
      <c r="AA22" s="35"/>
      <c r="AB22" s="35"/>
      <c r="AC22" s="35"/>
    </row>
    <row r="23" spans="1:30" ht="24.75" customHeight="1">
      <c r="A23" s="38" t="s">
        <v>217</v>
      </c>
      <c r="B23" s="110"/>
      <c r="C23" s="110"/>
      <c r="D23" s="110"/>
      <c r="E23" s="110"/>
      <c r="F23" s="110"/>
      <c r="G23" s="110"/>
      <c r="H23" s="45"/>
      <c r="I23" s="45"/>
      <c r="J23" s="45"/>
      <c r="K23" s="45"/>
      <c r="L23" s="45"/>
      <c r="M23" s="45"/>
      <c r="N23" s="45"/>
      <c r="O23" s="45"/>
      <c r="P23" s="45">
        <v>122</v>
      </c>
      <c r="Q23" s="45">
        <v>122</v>
      </c>
      <c r="R23" s="45">
        <v>121</v>
      </c>
      <c r="V23"/>
      <c r="W23" s="111"/>
      <c r="X23" s="54"/>
      <c r="Y23" s="54"/>
      <c r="Z23" s="54"/>
      <c r="AA23" s="35"/>
      <c r="AB23" s="35"/>
      <c r="AC23" s="35"/>
      <c r="AD23" s="35"/>
    </row>
    <row r="24" spans="1:30" ht="24.75" customHeight="1">
      <c r="A24" s="38" t="s">
        <v>218</v>
      </c>
      <c r="B24" s="110"/>
      <c r="C24" s="110"/>
      <c r="D24" s="110"/>
      <c r="E24" s="110"/>
      <c r="F24" s="110"/>
      <c r="G24" s="110"/>
      <c r="H24" s="45"/>
      <c r="I24" s="45"/>
      <c r="J24" s="45"/>
      <c r="K24" s="45"/>
      <c r="L24" s="45"/>
      <c r="M24" s="45"/>
      <c r="N24" s="45"/>
      <c r="O24" s="45"/>
      <c r="P24" s="45">
        <v>123</v>
      </c>
      <c r="Q24" s="45">
        <v>123</v>
      </c>
      <c r="R24" s="45">
        <v>122</v>
      </c>
      <c r="V24"/>
      <c r="W24" s="111"/>
      <c r="X24" s="54"/>
      <c r="Y24" s="54"/>
      <c r="Z24" s="54"/>
      <c r="AA24" s="35"/>
      <c r="AB24" s="35"/>
      <c r="AC24" s="35"/>
      <c r="AD24" s="35"/>
    </row>
    <row r="25" spans="1:30" ht="24.75" customHeight="1">
      <c r="A25" s="38" t="s">
        <v>219</v>
      </c>
      <c r="B25" s="112"/>
      <c r="C25" s="112"/>
      <c r="D25" s="112"/>
      <c r="E25" s="112"/>
      <c r="F25" s="112"/>
      <c r="G25" s="112"/>
      <c r="H25" s="113">
        <f t="shared" ref="H25:R25" si="7">IF(OR(H23=0,H24=0),ROUND(H23+H24,0),ROUND((H23+H24)/2,0))</f>
        <v>0</v>
      </c>
      <c r="I25" s="113">
        <f t="shared" si="7"/>
        <v>0</v>
      </c>
      <c r="J25" s="113">
        <f t="shared" si="7"/>
        <v>0</v>
      </c>
      <c r="K25" s="113">
        <f t="shared" si="7"/>
        <v>0</v>
      </c>
      <c r="L25" s="113">
        <f t="shared" si="7"/>
        <v>0</v>
      </c>
      <c r="M25" s="113">
        <f t="shared" si="7"/>
        <v>0</v>
      </c>
      <c r="N25" s="113">
        <f t="shared" si="7"/>
        <v>0</v>
      </c>
      <c r="O25" s="113">
        <f t="shared" si="7"/>
        <v>0</v>
      </c>
      <c r="P25" s="113">
        <f t="shared" si="7"/>
        <v>123</v>
      </c>
      <c r="Q25" s="113">
        <f t="shared" si="7"/>
        <v>123</v>
      </c>
      <c r="R25" s="113">
        <f t="shared" si="7"/>
        <v>122</v>
      </c>
      <c r="V25"/>
      <c r="W25" s="111"/>
      <c r="X25" s="103">
        <f>COUNTIF(B25:R25,"&gt;0")</f>
        <v>3</v>
      </c>
      <c r="Y25" s="114">
        <f>SUM(B25:R25)</f>
        <v>368</v>
      </c>
      <c r="Z25" s="114"/>
      <c r="AA25" s="35"/>
      <c r="AB25" s="35"/>
      <c r="AC25" s="35"/>
      <c r="AD25" s="35"/>
    </row>
    <row r="26" spans="1:30" ht="24.75" customHeight="1">
      <c r="A26" s="38" t="s">
        <v>220</v>
      </c>
      <c r="B26" s="112"/>
      <c r="C26" s="112"/>
      <c r="D26" s="112"/>
      <c r="E26" s="112"/>
      <c r="F26" s="112"/>
      <c r="G26" s="112"/>
      <c r="H26" s="70">
        <f>IF(OR($W26=0,H25=0),0,VLOOKUP($W26,単価データ!$A$1:$AE$10714,5,FALSE))</f>
        <v>0</v>
      </c>
      <c r="I26" s="70">
        <f>IF(OR($W26=0,I25=0),0,VLOOKUP($W26,単価データ!$A$1:$AE$10714,6,FALSE))</f>
        <v>0</v>
      </c>
      <c r="J26" s="70">
        <f>IF(OR($W26=0,J25=0),0,VLOOKUP($W26,単価データ!$A$1:$AE$10714,7,FALSE))</f>
        <v>0</v>
      </c>
      <c r="K26" s="70">
        <f>IF(OR($W26=0,K25=0),0,VLOOKUP($W26,単価データ!$A$1:$AE$10714,8,FALSE))</f>
        <v>0</v>
      </c>
      <c r="L26" s="70">
        <f>IF(OR($W26=0,L25=0),0,VLOOKUP($W26,単価データ!$A$1:$AE$10714,9,FALSE))</f>
        <v>0</v>
      </c>
      <c r="M26" s="70">
        <f>IF(OR($W26=0,M25=0),0,VLOOKUP($W26,単価データ!$A$1:$AE$10714,10,FALSE))</f>
        <v>0</v>
      </c>
      <c r="N26" s="70">
        <f>IF(OR($W26=0,N25=0),0,VLOOKUP($W26,単価データ!$A$1:$AE$10714,11,FALSE))</f>
        <v>0</v>
      </c>
      <c r="O26" s="70">
        <f>IF(OR($W26=0,O25=0),0,VLOOKUP($W26,単価データ!$A$1:$AE$10714,12,FALSE))</f>
        <v>0</v>
      </c>
      <c r="P26" s="70">
        <f>IF(OR($W26=0,P25=0),0,VLOOKUP($W26,単価データ!$A$1:$AE$10714,13,FALSE))</f>
        <v>0</v>
      </c>
      <c r="Q26" s="70">
        <f>IF(OR($W26=0,Q25=0),0,VLOOKUP($W26,単価データ!$A$1:$AE$10714,14,FALSE))</f>
        <v>0</v>
      </c>
      <c r="R26" s="70">
        <f>IF(OR($W26=0,R25=0),0,VLOOKUP($W26,単価データ!$A$1:$AE$10714,15,FALSE))</f>
        <v>0</v>
      </c>
      <c r="V26"/>
      <c r="W26" s="53">
        <f>W10</f>
        <v>0</v>
      </c>
      <c r="X26" s="103"/>
      <c r="Y26" s="114"/>
      <c r="Z26" s="114">
        <f>SUM(B26:R26)</f>
        <v>0</v>
      </c>
      <c r="AA26" s="35"/>
      <c r="AB26" s="35"/>
      <c r="AC26" s="35"/>
      <c r="AD26" s="35"/>
    </row>
    <row r="27" spans="1:30" ht="24.75" customHeight="1">
      <c r="A27" s="70"/>
      <c r="B27" s="109">
        <f t="shared" ref="B27:Q27" si="8">B6</f>
        <v>12</v>
      </c>
      <c r="C27" s="109">
        <f t="shared" si="8"/>
        <v>1</v>
      </c>
      <c r="D27" s="109">
        <f t="shared" si="8"/>
        <v>2</v>
      </c>
      <c r="E27" s="109">
        <f t="shared" si="8"/>
        <v>3</v>
      </c>
      <c r="F27" s="109">
        <f t="shared" si="8"/>
        <v>4</v>
      </c>
      <c r="G27" s="109">
        <f t="shared" si="8"/>
        <v>5</v>
      </c>
      <c r="H27" s="109">
        <f t="shared" si="8"/>
        <v>6</v>
      </c>
      <c r="I27" s="109">
        <f t="shared" si="8"/>
        <v>7</v>
      </c>
      <c r="J27" s="109">
        <f t="shared" si="8"/>
        <v>8</v>
      </c>
      <c r="K27" s="109">
        <f t="shared" si="8"/>
        <v>9</v>
      </c>
      <c r="L27" s="109">
        <f t="shared" si="8"/>
        <v>10</v>
      </c>
      <c r="M27" s="109">
        <f t="shared" si="8"/>
        <v>11</v>
      </c>
      <c r="N27" s="109">
        <f t="shared" si="8"/>
        <v>12</v>
      </c>
      <c r="O27" s="109">
        <f t="shared" si="8"/>
        <v>1</v>
      </c>
      <c r="P27" s="109">
        <f t="shared" si="8"/>
        <v>2</v>
      </c>
      <c r="Q27" s="109">
        <f t="shared" si="8"/>
        <v>3</v>
      </c>
      <c r="R27" s="38" t="s">
        <v>221</v>
      </c>
      <c r="W27" s="53"/>
      <c r="X27" s="8"/>
      <c r="Y27" s="4"/>
      <c r="Z27" s="4"/>
    </row>
    <row r="28" spans="1:30" ht="24.75" customHeight="1">
      <c r="A28" s="38" t="s">
        <v>217</v>
      </c>
      <c r="B28" s="45">
        <v>121</v>
      </c>
      <c r="C28" s="45">
        <v>121</v>
      </c>
      <c r="D28" s="45">
        <v>109</v>
      </c>
      <c r="E28" s="45">
        <v>109</v>
      </c>
      <c r="F28" s="45">
        <v>128</v>
      </c>
      <c r="G28" s="45">
        <v>128</v>
      </c>
      <c r="H28" s="45">
        <v>139</v>
      </c>
      <c r="I28" s="45">
        <v>149</v>
      </c>
      <c r="J28" s="45">
        <v>150</v>
      </c>
      <c r="K28" s="45"/>
      <c r="L28" s="45"/>
      <c r="M28" s="45"/>
      <c r="N28" s="45"/>
      <c r="O28" s="45"/>
      <c r="P28" s="45"/>
      <c r="Q28" s="45"/>
      <c r="R28" s="53"/>
      <c r="W28" s="53"/>
      <c r="X28" s="8"/>
      <c r="Y28" s="4"/>
      <c r="Z28" s="4"/>
    </row>
    <row r="29" spans="1:30" ht="24.75" customHeight="1">
      <c r="A29" s="38" t="s">
        <v>218</v>
      </c>
      <c r="B29" s="45">
        <v>122</v>
      </c>
      <c r="C29" s="45">
        <v>122</v>
      </c>
      <c r="D29" s="45">
        <v>110</v>
      </c>
      <c r="E29" s="45">
        <v>110</v>
      </c>
      <c r="F29" s="45">
        <v>129</v>
      </c>
      <c r="G29" s="45">
        <v>129</v>
      </c>
      <c r="H29" s="45">
        <v>140</v>
      </c>
      <c r="I29" s="45">
        <v>150</v>
      </c>
      <c r="J29" s="45">
        <v>151</v>
      </c>
      <c r="K29" s="45"/>
      <c r="L29" s="45"/>
      <c r="M29" s="45"/>
      <c r="N29" s="45"/>
      <c r="O29" s="45"/>
      <c r="P29" s="45"/>
      <c r="Q29" s="45"/>
      <c r="R29" s="115"/>
      <c r="W29" s="53"/>
      <c r="X29" s="103"/>
      <c r="Y29" s="4"/>
      <c r="Z29" s="4"/>
    </row>
    <row r="30" spans="1:30" ht="24.75" customHeight="1">
      <c r="A30" s="38" t="s">
        <v>219</v>
      </c>
      <c r="B30" s="113">
        <f t="shared" ref="B30:Q30" si="9">IF(OR(B28=0,B29=0),ROUND(B28+B29,0),ROUND((B28+B29)/2,0))</f>
        <v>122</v>
      </c>
      <c r="C30" s="113">
        <f t="shared" si="9"/>
        <v>122</v>
      </c>
      <c r="D30" s="113">
        <f t="shared" si="9"/>
        <v>110</v>
      </c>
      <c r="E30" s="113">
        <f t="shared" si="9"/>
        <v>110</v>
      </c>
      <c r="F30" s="113">
        <f t="shared" si="9"/>
        <v>129</v>
      </c>
      <c r="G30" s="113">
        <f t="shared" si="9"/>
        <v>129</v>
      </c>
      <c r="H30" s="113">
        <f t="shared" si="9"/>
        <v>140</v>
      </c>
      <c r="I30" s="113">
        <f t="shared" si="9"/>
        <v>150</v>
      </c>
      <c r="J30" s="113">
        <f t="shared" si="9"/>
        <v>151</v>
      </c>
      <c r="K30" s="113">
        <f t="shared" si="9"/>
        <v>0</v>
      </c>
      <c r="L30" s="113">
        <f t="shared" si="9"/>
        <v>0</v>
      </c>
      <c r="M30" s="113">
        <f t="shared" si="9"/>
        <v>0</v>
      </c>
      <c r="N30" s="113">
        <f t="shared" si="9"/>
        <v>0</v>
      </c>
      <c r="O30" s="113">
        <f t="shared" si="9"/>
        <v>0</v>
      </c>
      <c r="P30" s="113">
        <f t="shared" si="9"/>
        <v>0</v>
      </c>
      <c r="Q30" s="113">
        <f t="shared" si="9"/>
        <v>0</v>
      </c>
      <c r="R30" s="116">
        <f>IF(X34=0,0,IF(LEN(ROUND(Y34/X34,0))&lt;4,ROUND(Y34/X34,0),ROUND(Y34/X34,-(LEN(ROUND(Y34/X34,0))-3))))</f>
        <v>131</v>
      </c>
      <c r="S30" s="36" t="s">
        <v>222</v>
      </c>
      <c r="V30"/>
      <c r="W30" s="111"/>
      <c r="X30" s="103">
        <f>COUNTIF(H30:Q30,"&gt;0")</f>
        <v>3</v>
      </c>
      <c r="Y30" s="114">
        <f>SUM(H30:Q30)</f>
        <v>441</v>
      </c>
      <c r="Z30" s="114"/>
      <c r="AA30" s="35"/>
      <c r="AB30" s="35"/>
      <c r="AC30" s="35"/>
      <c r="AD30" s="35"/>
    </row>
    <row r="31" spans="1:30" ht="24.75" customHeight="1">
      <c r="A31" s="38" t="s">
        <v>223</v>
      </c>
      <c r="B31" s="117">
        <f>IF(AND(B30=0,C30=0,D30=0),0,IF(AND(B30=0,C30=0),D30,IF(B30=0,ROUND((C30+D30)/2,0),ROUND((B30+C30+D30)/3,0))))</f>
        <v>118</v>
      </c>
      <c r="C31" s="118"/>
      <c r="D31" s="119"/>
      <c r="E31" s="117">
        <f>IF(AND(E30=0,F30=0,G30=0),0,IF(AND(E30=0,F30=0),G30,IF(E30=0,ROUND((F30+G30)/2,0),ROUND((E30+F30+G30)/3,0))))</f>
        <v>123</v>
      </c>
      <c r="F31" s="118"/>
      <c r="G31" s="119"/>
      <c r="H31" s="53"/>
      <c r="I31" s="53"/>
      <c r="J31" s="53"/>
      <c r="K31" s="53"/>
      <c r="L31" s="53"/>
      <c r="M31" s="53"/>
      <c r="N31" s="53"/>
      <c r="O31" s="53"/>
      <c r="P31" s="53"/>
      <c r="Q31" s="53"/>
      <c r="R31" s="120"/>
      <c r="W31" s="53"/>
      <c r="X31" s="121">
        <f>COUNTIF(B31:G31,"&gt;0")</f>
        <v>2</v>
      </c>
      <c r="Y31" s="54">
        <f>B31+E31</f>
        <v>241</v>
      </c>
      <c r="Z31" s="54"/>
    </row>
    <row r="32" spans="1:30" ht="24.75" customHeight="1">
      <c r="A32" s="38" t="s">
        <v>220</v>
      </c>
      <c r="B32" s="70">
        <f>IF(OR($W32=0,B30=0),0,VLOOKUP($W32,単価データ!$A$1:$AE$10714,16,FALSE))</f>
        <v>0</v>
      </c>
      <c r="C32" s="70">
        <f>IF(OR($W32=0,C30=0),0,VLOOKUP($W32,単価データ!$A$1:$AE$10714,17,FALSE))</f>
        <v>0</v>
      </c>
      <c r="D32" s="70">
        <f>IF(OR($W32=0,D30=0),0,VLOOKUP($W32,単価データ!$A$1:$AE$10714,18,FALSE))</f>
        <v>0</v>
      </c>
      <c r="E32" s="70">
        <f>IF(OR($W32=0,E30=0),0,VLOOKUP($W32,単価データ!$A$1:$AE$10714,19,FALSE))</f>
        <v>0</v>
      </c>
      <c r="F32" s="70">
        <f>IF(OR($W32=0,F30=0),0,VLOOKUP($W32,単価データ!$A$1:$AE$10714,20,FALSE))</f>
        <v>0</v>
      </c>
      <c r="G32" s="70">
        <f>IF(OR($W32=0,G30=0),0,VLOOKUP($W32,単価データ!$A$1:$AE$10714,21,FALSE))</f>
        <v>0</v>
      </c>
      <c r="H32" s="70">
        <f>IF(OR($W32=0,H30=0),0,VLOOKUP($W32,単価データ!$A$1:$AE$10714,22,FALSE))</f>
        <v>0</v>
      </c>
      <c r="I32" s="70">
        <f>IF(OR($W32=0,I30=0),0,VLOOKUP($W32,単価データ!$A$1:$AE$10714,23,FALSE))</f>
        <v>0</v>
      </c>
      <c r="J32" s="70">
        <f>IF(OR($W32=0,J30=0),0,VLOOKUP($W32,単価データ!$A$1:$AE$10714,24,FALSE))</f>
        <v>0</v>
      </c>
      <c r="K32" s="70">
        <f>IF(OR($W32=0,K30=0),0,VLOOKUP($W32,単価データ!$A$1:$AE$10714,25,FALSE))</f>
        <v>0</v>
      </c>
      <c r="L32" s="70">
        <f>IF(OR($W32=0,L30=0),0,VLOOKUP($W32,単価データ!$A$1:$AE$10714,26,FALSE))</f>
        <v>0</v>
      </c>
      <c r="M32" s="70">
        <f>IF(OR($W32=0,M30=0),0,VLOOKUP($W32,単価データ!$A$1:$AE$10714,27,FALSE))</f>
        <v>0</v>
      </c>
      <c r="N32" s="70">
        <f>IF(OR($W32=0,N30=0),0,VLOOKUP($W32,単価データ!$A$1:$AE$10714,28,FALSE))</f>
        <v>0</v>
      </c>
      <c r="O32" s="70">
        <f>IF(OR($W32=0,O30=0),0,VLOOKUP($W32,単価データ!$A$1:$AE$10714,29,FALSE))</f>
        <v>0</v>
      </c>
      <c r="P32" s="70">
        <f>IF(OR($W32=0,P30=0),0,VLOOKUP($W32,単価データ!$A$1:$AE$10714,30,FALSE))</f>
        <v>0</v>
      </c>
      <c r="Q32" s="70">
        <f>IF(OR($W32=0,Q30=0),0,VLOOKUP($W32,単価データ!$A$1:$AE$10714,31,FALSE))</f>
        <v>0</v>
      </c>
      <c r="R32" s="116">
        <f>IF(X34=0,0,IF(LEN(ROUND(Z34/X34,0))&lt;4,ROUND(Z34/X34,0),ROUND(Z34/X34,-(LEN(ROUND(Z34/X34,0))-3))))</f>
        <v>0</v>
      </c>
      <c r="S32" s="36" t="s">
        <v>224</v>
      </c>
      <c r="V32"/>
      <c r="W32" s="111">
        <f>W10</f>
        <v>0</v>
      </c>
      <c r="X32" s="103"/>
      <c r="Y32" s="114"/>
      <c r="Z32" s="114">
        <f>SUM(H32:Q32)</f>
        <v>0</v>
      </c>
      <c r="AA32" s="35"/>
      <c r="AB32" s="35"/>
      <c r="AC32" s="35"/>
      <c r="AD32" s="35"/>
    </row>
    <row r="33" spans="1:26" ht="24.75" customHeight="1">
      <c r="A33" s="38" t="s">
        <v>225</v>
      </c>
      <c r="B33" s="117">
        <f>IF(AND(B32=0,C32=0,D32=0),0,IF(AND(B32=0,C32=0),D32,IF(B32=0,ROUND((C32+D32)/2,0),ROUND((B32+C32+D32)/3,0))))</f>
        <v>0</v>
      </c>
      <c r="C33" s="118"/>
      <c r="D33" s="119"/>
      <c r="E33" s="117">
        <f>IF(AND(E32=0,F32=0,G32=0),0,IF(AND(E32=0,F32=0),G32,IF(E32=0,ROUND((F32+G32)/2,0),ROUND((E32+F32+G32)/3,0))))</f>
        <v>0</v>
      </c>
      <c r="F33" s="118"/>
      <c r="G33" s="119"/>
      <c r="H33" s="53"/>
      <c r="I33" s="53"/>
      <c r="J33" s="53"/>
      <c r="K33" s="53"/>
      <c r="L33" s="53"/>
      <c r="M33" s="53"/>
      <c r="N33" s="53"/>
      <c r="O33" s="53"/>
      <c r="P33" s="53"/>
      <c r="Q33" s="53"/>
      <c r="R33" s="122"/>
      <c r="W33" s="53"/>
      <c r="X33" s="121"/>
      <c r="Y33" s="54"/>
      <c r="Z33" s="54">
        <f>B33+E33</f>
        <v>0</v>
      </c>
    </row>
    <row r="34" spans="1:26">
      <c r="A34" s="36" t="s">
        <v>226</v>
      </c>
      <c r="X34" s="59">
        <f>SUM(X23:X33)</f>
        <v>8</v>
      </c>
      <c r="Y34" s="59">
        <f>SUM(Y23:Y33)</f>
        <v>1050</v>
      </c>
      <c r="Z34" s="59">
        <f>SUM(Z23:Z33)</f>
        <v>0</v>
      </c>
    </row>
    <row r="35" spans="1:26">
      <c r="W35" s="44"/>
      <c r="X35" s="44"/>
    </row>
    <row r="36" spans="1:26">
      <c r="X36" s="35"/>
    </row>
    <row r="37" spans="1:26">
      <c r="A37" s="38" t="s">
        <v>124</v>
      </c>
      <c r="B37" s="215" t="s">
        <v>97</v>
      </c>
      <c r="C37" s="215"/>
      <c r="D37" s="215"/>
      <c r="E37" s="215"/>
      <c r="F37" s="215"/>
      <c r="G37" s="215"/>
      <c r="H37" s="215"/>
      <c r="I37" s="215"/>
      <c r="J37" s="39" t="s">
        <v>53</v>
      </c>
      <c r="K37" s="40">
        <v>25000</v>
      </c>
      <c r="L37" s="39" t="s">
        <v>192</v>
      </c>
      <c r="M37" s="42"/>
      <c r="N37" s="43"/>
      <c r="O37" s="43"/>
      <c r="P37" s="43"/>
      <c r="Q37" s="43"/>
      <c r="R37" s="43"/>
      <c r="S37" s="43"/>
      <c r="T37" s="43"/>
      <c r="U37" s="43"/>
      <c r="V37" s="44"/>
      <c r="X37" s="35"/>
    </row>
    <row r="38" spans="1:26">
      <c r="A38" s="91" t="s">
        <v>227</v>
      </c>
      <c r="B38" s="237" t="s">
        <v>194</v>
      </c>
      <c r="C38" s="237"/>
      <c r="D38" s="237"/>
      <c r="E38" s="237"/>
      <c r="F38" s="237"/>
      <c r="G38" s="237"/>
      <c r="H38" s="237"/>
      <c r="I38" s="237"/>
      <c r="J38" s="39" t="s">
        <v>53</v>
      </c>
      <c r="K38" s="40">
        <v>2800</v>
      </c>
      <c r="L38" s="39" t="s">
        <v>192</v>
      </c>
      <c r="M38" s="93" t="s">
        <v>195</v>
      </c>
      <c r="N38" s="47"/>
      <c r="O38" s="47"/>
      <c r="P38" s="47"/>
      <c r="Q38" s="47"/>
      <c r="R38" s="47"/>
      <c r="S38" s="47"/>
      <c r="T38" s="47"/>
      <c r="U38" s="43"/>
      <c r="V38" s="44"/>
      <c r="X38" s="35"/>
    </row>
    <row r="39" spans="1:26" ht="13.5" customHeight="1">
      <c r="A39" s="38" t="s">
        <v>102</v>
      </c>
      <c r="B39" s="216" t="s">
        <v>103</v>
      </c>
      <c r="C39" s="216"/>
      <c r="D39" s="216"/>
      <c r="E39" s="216"/>
      <c r="F39" s="216"/>
      <c r="G39" s="216"/>
      <c r="H39" s="216"/>
      <c r="I39" s="216"/>
      <c r="J39" s="216"/>
      <c r="K39" s="216"/>
      <c r="L39" s="216"/>
      <c r="M39" s="216"/>
      <c r="N39" s="216"/>
      <c r="O39" s="216"/>
      <c r="P39" s="216"/>
      <c r="Q39" s="216"/>
      <c r="R39" s="216"/>
      <c r="S39" s="238" t="s">
        <v>196</v>
      </c>
      <c r="T39" s="239" t="s">
        <v>197</v>
      </c>
      <c r="U39" s="240" t="s">
        <v>104</v>
      </c>
      <c r="V39" s="240"/>
      <c r="W39" s="210" t="s">
        <v>105</v>
      </c>
    </row>
    <row r="40" spans="1:26" ht="27.75" customHeight="1">
      <c r="A40" s="45" t="s">
        <v>198</v>
      </c>
      <c r="B40" s="48">
        <v>12</v>
      </c>
      <c r="C40" s="48">
        <v>1</v>
      </c>
      <c r="D40" s="48">
        <v>2</v>
      </c>
      <c r="E40" s="48">
        <v>3</v>
      </c>
      <c r="F40" s="48">
        <v>4</v>
      </c>
      <c r="G40" s="48">
        <v>5</v>
      </c>
      <c r="H40" s="48">
        <v>6</v>
      </c>
      <c r="I40" s="48">
        <v>7</v>
      </c>
      <c r="J40" s="48">
        <v>8</v>
      </c>
      <c r="K40" s="48">
        <v>9</v>
      </c>
      <c r="L40" s="48">
        <v>10</v>
      </c>
      <c r="M40" s="48">
        <v>11</v>
      </c>
      <c r="N40" s="48">
        <v>12</v>
      </c>
      <c r="O40" s="48">
        <v>1</v>
      </c>
      <c r="P40" s="48">
        <v>2</v>
      </c>
      <c r="Q40" s="48">
        <v>3</v>
      </c>
      <c r="R40" s="49" t="s">
        <v>107</v>
      </c>
      <c r="S40" s="238"/>
      <c r="T40" s="239"/>
      <c r="U40" s="240"/>
      <c r="V40" s="240"/>
      <c r="W40" s="210"/>
    </row>
    <row r="41" spans="1:26" ht="28.5" customHeight="1">
      <c r="A41" s="50" t="s">
        <v>199</v>
      </c>
      <c r="B41" s="51">
        <v>500</v>
      </c>
      <c r="C41" s="51">
        <v>500</v>
      </c>
      <c r="D41" s="51">
        <v>1000</v>
      </c>
      <c r="E41" s="51">
        <v>1000</v>
      </c>
      <c r="F41" s="51">
        <v>1000</v>
      </c>
      <c r="G41" s="51">
        <v>1000</v>
      </c>
      <c r="H41" s="51">
        <v>5000</v>
      </c>
      <c r="I41" s="51">
        <v>5000</v>
      </c>
      <c r="J41" s="51">
        <v>4000</v>
      </c>
      <c r="K41" s="51"/>
      <c r="L41" s="51"/>
      <c r="M41" s="51"/>
      <c r="N41" s="51"/>
      <c r="O41" s="51"/>
      <c r="P41" s="51"/>
      <c r="Q41" s="51"/>
      <c r="R41" s="52">
        <f t="shared" ref="R41:R42" si="10">SUM(B41:Q41)</f>
        <v>19000</v>
      </c>
      <c r="S41" s="51">
        <v>5000</v>
      </c>
      <c r="T41" s="94">
        <f>R41+S41</f>
        <v>24000</v>
      </c>
      <c r="U41" s="95"/>
      <c r="V41" s="96">
        <f t="shared" ref="V41:V42" si="11">IF(K37&gt;T41,T41,K37)</f>
        <v>24000</v>
      </c>
      <c r="W41" s="53"/>
    </row>
    <row r="42" spans="1:26" ht="38.25">
      <c r="A42" s="97" t="s">
        <v>200</v>
      </c>
      <c r="B42" s="51"/>
      <c r="C42" s="51">
        <v>1000</v>
      </c>
      <c r="D42" s="51"/>
      <c r="E42" s="51"/>
      <c r="F42" s="51"/>
      <c r="G42" s="51"/>
      <c r="H42" s="51">
        <v>1500</v>
      </c>
      <c r="I42" s="51">
        <v>500</v>
      </c>
      <c r="J42" s="51"/>
      <c r="K42" s="51"/>
      <c r="L42" s="51"/>
      <c r="M42" s="51"/>
      <c r="N42" s="51"/>
      <c r="O42" s="51"/>
      <c r="P42" s="51"/>
      <c r="Q42" s="51"/>
      <c r="R42" s="52">
        <f t="shared" si="10"/>
        <v>3000</v>
      </c>
      <c r="S42" s="39" t="s">
        <v>56</v>
      </c>
      <c r="T42" s="94">
        <f>R42</f>
        <v>3000</v>
      </c>
      <c r="U42" s="95"/>
      <c r="V42" s="96">
        <f t="shared" si="11"/>
        <v>2800</v>
      </c>
      <c r="W42" s="53"/>
    </row>
    <row r="43" spans="1:26" ht="24" customHeight="1">
      <c r="A43" s="50" t="s">
        <v>109</v>
      </c>
      <c r="B43" s="51">
        <v>130</v>
      </c>
      <c r="C43" s="51">
        <v>130</v>
      </c>
      <c r="D43" s="51">
        <v>115</v>
      </c>
      <c r="E43" s="51">
        <v>115</v>
      </c>
      <c r="F43" s="51">
        <v>134</v>
      </c>
      <c r="G43" s="51">
        <v>134</v>
      </c>
      <c r="H43" s="51">
        <v>134</v>
      </c>
      <c r="I43" s="51">
        <v>150</v>
      </c>
      <c r="J43" s="51">
        <v>150</v>
      </c>
      <c r="K43" s="51"/>
      <c r="L43" s="51"/>
      <c r="M43" s="51"/>
      <c r="N43" s="51"/>
      <c r="O43" s="51"/>
      <c r="P43" s="51"/>
      <c r="Q43" s="51"/>
      <c r="R43" s="52"/>
      <c r="S43" s="52"/>
      <c r="T43" s="94"/>
      <c r="U43" s="240" t="s">
        <v>201</v>
      </c>
      <c r="V43" s="240"/>
      <c r="W43" s="53"/>
    </row>
    <row r="44" spans="1:26" ht="38.25">
      <c r="A44" s="50" t="s">
        <v>228</v>
      </c>
      <c r="B44" s="54">
        <f>IF($W44=0,0,VLOOKUP($W44,単価データ!$A$1:$AF$10714,17,FALSE))</f>
        <v>0</v>
      </c>
      <c r="C44" s="54">
        <f>IF($W44=0,0,VLOOKUP($W44,単価データ!$A$1:$AF$10714,18,FALSE))</f>
        <v>0</v>
      </c>
      <c r="D44" s="54">
        <f>IF($W44=0,0,VLOOKUP($W44,単価データ!$A$1:$AF$10714,19,FALSE))</f>
        <v>0</v>
      </c>
      <c r="E44" s="54">
        <f>IF($W44=0,0,VLOOKUP($W44,単価データ!$A$1:$AF$10714,20,FALSE))</f>
        <v>0</v>
      </c>
      <c r="F44" s="54">
        <f>IF($W44=0,0,VLOOKUP($W44,単価データ!$A$1:$AF$10714,21,FALSE))</f>
        <v>0</v>
      </c>
      <c r="G44" s="54">
        <f>IF($W44=0,0,VLOOKUP($W44,単価データ!$A$1:$AF$10714,22,FALSE))</f>
        <v>0</v>
      </c>
      <c r="H44" s="54">
        <f>IF($W44=0,0,VLOOKUP($W44,単価データ!$A$1:$AF$10714,23,FALSE))</f>
        <v>0</v>
      </c>
      <c r="I44" s="54">
        <f>IF($W44=0,0,VLOOKUP($W44,単価データ!$A$1:$AF$10714,24,FALSE))</f>
        <v>0</v>
      </c>
      <c r="J44" s="54">
        <f>IF($W44=0,0,VLOOKUP($W44,単価データ!$A$1:$AF$10714,25,FALSE))</f>
        <v>0</v>
      </c>
      <c r="K44" s="54">
        <f>IF($W44=0,0,VLOOKUP($W44,単価データ!$A$1:$AF$10714,26,FALSE))</f>
        <v>0</v>
      </c>
      <c r="L44" s="54">
        <f>IF($W44=0,0,VLOOKUP($W44,単価データ!$A$1:$AF$10714,27,FALSE))</f>
        <v>0</v>
      </c>
      <c r="M44" s="54">
        <f>IF($W44=0,0,VLOOKUP($W44,単価データ!$A$1:$AF$10714,28,FALSE))</f>
        <v>0</v>
      </c>
      <c r="N44" s="54">
        <f>IF($W44=0,0,VLOOKUP($W44,単価データ!$A$1:$AF$10714,29,FALSE))</f>
        <v>0</v>
      </c>
      <c r="O44" s="54">
        <f>IF($W44=0,0,VLOOKUP($W44,単価データ!$A$1:$AF$10714,30,FALSE))</f>
        <v>0</v>
      </c>
      <c r="P44" s="54">
        <f>IF($W44=0,0,VLOOKUP($W44,単価データ!$A$1:$AF$10714,31,FALSE))</f>
        <v>0</v>
      </c>
      <c r="Q44" s="54">
        <f>IF($W44=0,0,VLOOKUP($W44,単価データ!$A$1:$AF$10714,32,FALSE))</f>
        <v>0</v>
      </c>
      <c r="R44" s="55" t="s">
        <v>111</v>
      </c>
      <c r="S44" s="52">
        <f>IF(R66&gt;0,R66,R64)</f>
        <v>131</v>
      </c>
      <c r="T44" s="94"/>
      <c r="U44" s="240"/>
      <c r="V44" s="240"/>
      <c r="W44" s="56"/>
    </row>
    <row r="45" spans="1:26" ht="25.5">
      <c r="A45" s="50" t="s">
        <v>113</v>
      </c>
      <c r="B45" s="52">
        <f t="shared" ref="B45:Q45" si="12">B41*B43</f>
        <v>65000</v>
      </c>
      <c r="C45" s="52">
        <f t="shared" si="12"/>
        <v>65000</v>
      </c>
      <c r="D45" s="52">
        <f t="shared" si="12"/>
        <v>115000</v>
      </c>
      <c r="E45" s="52">
        <f t="shared" si="12"/>
        <v>115000</v>
      </c>
      <c r="F45" s="52">
        <f t="shared" si="12"/>
        <v>134000</v>
      </c>
      <c r="G45" s="52">
        <f t="shared" si="12"/>
        <v>134000</v>
      </c>
      <c r="H45" s="52">
        <f t="shared" si="12"/>
        <v>670000</v>
      </c>
      <c r="I45" s="52">
        <f t="shared" si="12"/>
        <v>750000</v>
      </c>
      <c r="J45" s="52">
        <f t="shared" si="12"/>
        <v>600000</v>
      </c>
      <c r="K45" s="52">
        <f t="shared" si="12"/>
        <v>0</v>
      </c>
      <c r="L45" s="52">
        <f t="shared" si="12"/>
        <v>0</v>
      </c>
      <c r="M45" s="52">
        <f t="shared" si="12"/>
        <v>0</v>
      </c>
      <c r="N45" s="52">
        <f t="shared" si="12"/>
        <v>0</v>
      </c>
      <c r="O45" s="52">
        <f t="shared" si="12"/>
        <v>0</v>
      </c>
      <c r="P45" s="52">
        <f t="shared" si="12"/>
        <v>0</v>
      </c>
      <c r="Q45" s="52">
        <f t="shared" si="12"/>
        <v>0</v>
      </c>
      <c r="R45" s="52">
        <f t="shared" ref="R45:R47" si="13">SUM(B45:Q45)</f>
        <v>2648000</v>
      </c>
      <c r="S45" s="52">
        <f>IF(R66=0,S41*S44*1.05,ROUNDDOWN(S41*S44*1.05*C107,0))</f>
        <v>687750</v>
      </c>
      <c r="T45" s="94">
        <f>R45+S45</f>
        <v>3335750</v>
      </c>
      <c r="U45" s="98" t="s">
        <v>46</v>
      </c>
      <c r="V45" s="96">
        <f t="shared" ref="V45:V46" si="14">IF(T41&lt;=K37,T45,ROUNDDOWN((K37/T41)*T45,0))</f>
        <v>3335750</v>
      </c>
      <c r="W45" s="53"/>
    </row>
    <row r="46" spans="1:26" ht="25.5">
      <c r="A46" s="50" t="s">
        <v>202</v>
      </c>
      <c r="B46" s="52">
        <f t="shared" ref="B46:Q46" si="15">B42*B43</f>
        <v>0</v>
      </c>
      <c r="C46" s="52">
        <f t="shared" si="15"/>
        <v>130000</v>
      </c>
      <c r="D46" s="52">
        <f t="shared" si="15"/>
        <v>0</v>
      </c>
      <c r="E46" s="52">
        <f t="shared" si="15"/>
        <v>0</v>
      </c>
      <c r="F46" s="52">
        <f t="shared" si="15"/>
        <v>0</v>
      </c>
      <c r="G46" s="52">
        <f t="shared" si="15"/>
        <v>0</v>
      </c>
      <c r="H46" s="52">
        <f t="shared" si="15"/>
        <v>201000</v>
      </c>
      <c r="I46" s="52">
        <f t="shared" si="15"/>
        <v>75000</v>
      </c>
      <c r="J46" s="52">
        <f t="shared" si="15"/>
        <v>0</v>
      </c>
      <c r="K46" s="52">
        <f t="shared" si="15"/>
        <v>0</v>
      </c>
      <c r="L46" s="52">
        <f t="shared" si="15"/>
        <v>0</v>
      </c>
      <c r="M46" s="52">
        <f t="shared" si="15"/>
        <v>0</v>
      </c>
      <c r="N46" s="52">
        <f t="shared" si="15"/>
        <v>0</v>
      </c>
      <c r="O46" s="52">
        <f t="shared" si="15"/>
        <v>0</v>
      </c>
      <c r="P46" s="52">
        <f t="shared" si="15"/>
        <v>0</v>
      </c>
      <c r="Q46" s="52">
        <f t="shared" si="15"/>
        <v>0</v>
      </c>
      <c r="R46" s="52">
        <f t="shared" si="13"/>
        <v>406000</v>
      </c>
      <c r="S46" s="52"/>
      <c r="T46" s="94">
        <f>R46</f>
        <v>406000</v>
      </c>
      <c r="U46" s="98" t="s">
        <v>48</v>
      </c>
      <c r="V46" s="96">
        <f t="shared" si="14"/>
        <v>378933</v>
      </c>
      <c r="W46" s="53"/>
    </row>
    <row r="47" spans="1:26" ht="25.5">
      <c r="A47" s="57" t="s">
        <v>203</v>
      </c>
      <c r="B47" s="58">
        <f t="shared" ref="B47:Q47" si="16">(B41+B42)*B44</f>
        <v>0</v>
      </c>
      <c r="C47" s="58">
        <f t="shared" si="16"/>
        <v>0</v>
      </c>
      <c r="D47" s="58">
        <f t="shared" si="16"/>
        <v>0</v>
      </c>
      <c r="E47" s="58">
        <f t="shared" si="16"/>
        <v>0</v>
      </c>
      <c r="F47" s="58">
        <f t="shared" si="16"/>
        <v>0</v>
      </c>
      <c r="G47" s="58">
        <f t="shared" si="16"/>
        <v>0</v>
      </c>
      <c r="H47" s="58">
        <f t="shared" si="16"/>
        <v>0</v>
      </c>
      <c r="I47" s="58">
        <f t="shared" si="16"/>
        <v>0</v>
      </c>
      <c r="J47" s="58">
        <f t="shared" si="16"/>
        <v>0</v>
      </c>
      <c r="K47" s="58">
        <f t="shared" si="16"/>
        <v>0</v>
      </c>
      <c r="L47" s="58">
        <f t="shared" si="16"/>
        <v>0</v>
      </c>
      <c r="M47" s="58">
        <f t="shared" si="16"/>
        <v>0</v>
      </c>
      <c r="N47" s="58">
        <f t="shared" si="16"/>
        <v>0</v>
      </c>
      <c r="O47" s="58">
        <f t="shared" si="16"/>
        <v>0</v>
      </c>
      <c r="P47" s="58">
        <f t="shared" si="16"/>
        <v>0</v>
      </c>
      <c r="Q47" s="58">
        <f t="shared" si="16"/>
        <v>0</v>
      </c>
      <c r="R47" s="58">
        <f t="shared" si="13"/>
        <v>0</v>
      </c>
      <c r="S47" s="58">
        <f>S41*S44</f>
        <v>655000</v>
      </c>
      <c r="T47" s="99">
        <f>R47+S47</f>
        <v>655000</v>
      </c>
      <c r="U47" s="100" t="s">
        <v>204</v>
      </c>
      <c r="V47" s="101">
        <f>V45+V46</f>
        <v>3714683</v>
      </c>
      <c r="W47" s="53"/>
    </row>
    <row r="48" spans="1:26" ht="26.25" customHeight="1">
      <c r="A48" s="59" t="s">
        <v>116</v>
      </c>
      <c r="B48" s="241" t="s">
        <v>117</v>
      </c>
      <c r="C48" s="241"/>
      <c r="D48" s="241"/>
      <c r="E48" s="241"/>
      <c r="F48" s="241"/>
      <c r="G48" s="241"/>
      <c r="H48" s="241"/>
      <c r="I48" s="241"/>
      <c r="J48" s="241"/>
      <c r="K48" s="241"/>
      <c r="L48" s="60">
        <f>T47</f>
        <v>655000</v>
      </c>
      <c r="M48" s="61" t="s">
        <v>205</v>
      </c>
      <c r="N48" s="60">
        <f>T41</f>
        <v>24000</v>
      </c>
      <c r="O48" s="62" t="s">
        <v>55</v>
      </c>
      <c r="P48" s="60">
        <f>T42</f>
        <v>3000</v>
      </c>
      <c r="Q48" s="62" t="s">
        <v>206</v>
      </c>
      <c r="R48" s="63">
        <f>IF(AND(N48=0,P48=0),0,L48/(N48+P48))</f>
        <v>24.25925925925926</v>
      </c>
      <c r="S48" s="64"/>
      <c r="T48" s="102">
        <f>IF(LEN(ROUND(R48,0))&lt;4,ROUND(R48,0),ROUND(R48,-(LEN(ROUND(R48,0))-3)))</f>
        <v>24</v>
      </c>
      <c r="U48" s="95"/>
      <c r="V48" s="103"/>
      <c r="W48" s="53"/>
    </row>
    <row r="49" spans="1:30">
      <c r="A49" s="36" t="s">
        <v>207</v>
      </c>
      <c r="X49" s="35"/>
    </row>
    <row r="50" spans="1:30">
      <c r="A50" s="36" t="s">
        <v>208</v>
      </c>
      <c r="X50" s="35"/>
    </row>
    <row r="51" spans="1:30" ht="26.25" customHeight="1">
      <c r="A51" s="219" t="s">
        <v>209</v>
      </c>
      <c r="B51" s="219"/>
      <c r="C51" s="219"/>
      <c r="D51" s="219"/>
      <c r="E51" s="219"/>
      <c r="F51" s="219"/>
      <c r="G51" s="219"/>
      <c r="H51" s="219"/>
      <c r="I51" s="219"/>
      <c r="J51" s="219"/>
      <c r="K51" s="219"/>
      <c r="L51" s="219"/>
      <c r="M51" s="219"/>
      <c r="N51" s="219"/>
      <c r="O51" s="219"/>
      <c r="P51" s="219"/>
      <c r="Q51" s="219"/>
      <c r="R51" s="219"/>
      <c r="S51" s="219"/>
      <c r="T51" s="219"/>
      <c r="U51" s="219"/>
      <c r="V51" s="219"/>
      <c r="X51" s="35"/>
    </row>
    <row r="52" spans="1:30">
      <c r="A52" s="36" t="s">
        <v>210</v>
      </c>
      <c r="X52" s="35"/>
    </row>
    <row r="53" spans="1:30" ht="13.5" customHeight="1">
      <c r="A53" s="219" t="s">
        <v>211</v>
      </c>
      <c r="B53" s="219"/>
      <c r="C53" s="219"/>
      <c r="D53" s="219"/>
      <c r="E53" s="219"/>
      <c r="F53" s="219"/>
      <c r="G53" s="219"/>
      <c r="H53" s="219"/>
      <c r="I53" s="219"/>
      <c r="J53" s="219"/>
      <c r="K53" s="219"/>
      <c r="L53" s="219"/>
      <c r="M53" s="219"/>
      <c r="N53" s="219"/>
      <c r="O53" s="219"/>
      <c r="P53" s="219"/>
      <c r="Q53" s="219"/>
      <c r="R53" s="219"/>
      <c r="S53" s="219"/>
      <c r="T53" s="219"/>
      <c r="U53" s="219"/>
      <c r="V53" s="219"/>
      <c r="X53" s="35"/>
    </row>
    <row r="54" spans="1:30">
      <c r="A54" s="242"/>
      <c r="B54" s="242"/>
      <c r="C54" s="242"/>
      <c r="D54" s="242"/>
      <c r="E54" s="104"/>
      <c r="F54" s="43"/>
      <c r="G54" s="104"/>
      <c r="H54" s="43"/>
      <c r="X54" s="35"/>
    </row>
    <row r="55" spans="1:30">
      <c r="A55" s="36" t="s">
        <v>212</v>
      </c>
      <c r="H55" s="38" t="s">
        <v>29</v>
      </c>
      <c r="I55" s="105" t="s">
        <v>229</v>
      </c>
      <c r="J55" s="106">
        <f>工事情報入力!$C$9</f>
        <v>4</v>
      </c>
      <c r="K55" s="107" t="s">
        <v>11</v>
      </c>
      <c r="L55" s="106">
        <f>工事情報入力!$E$9</f>
        <v>1</v>
      </c>
      <c r="M55" s="107" t="s">
        <v>12</v>
      </c>
      <c r="N55" s="107" t="s">
        <v>213</v>
      </c>
      <c r="O55" s="106">
        <f>工事情報入力!$C$10</f>
        <v>4</v>
      </c>
      <c r="P55" s="107" t="s">
        <v>11</v>
      </c>
      <c r="Q55" s="106">
        <f>工事情報入力!$E$10</f>
        <v>3</v>
      </c>
      <c r="R55" s="108" t="s">
        <v>12</v>
      </c>
      <c r="X55" s="35"/>
    </row>
    <row r="56" spans="1:30" ht="24.75" customHeight="1">
      <c r="A56" s="70" t="str">
        <f>A38</f>
        <v>ガソリン</v>
      </c>
      <c r="B56" s="109"/>
      <c r="C56" s="109"/>
      <c r="D56" s="109"/>
      <c r="E56" s="109"/>
      <c r="F56" s="109"/>
      <c r="G56" s="109"/>
      <c r="H56" s="109">
        <v>4</v>
      </c>
      <c r="I56" s="109">
        <v>5</v>
      </c>
      <c r="J56" s="109">
        <v>6</v>
      </c>
      <c r="K56" s="109">
        <v>7</v>
      </c>
      <c r="L56" s="109">
        <v>8</v>
      </c>
      <c r="M56" s="109">
        <v>9</v>
      </c>
      <c r="N56" s="109">
        <v>10</v>
      </c>
      <c r="O56" s="109">
        <v>11</v>
      </c>
      <c r="P56" s="109">
        <v>12</v>
      </c>
      <c r="Q56" s="109">
        <v>1</v>
      </c>
      <c r="R56" s="109">
        <v>2</v>
      </c>
      <c r="V56"/>
      <c r="X56" s="35"/>
      <c r="Y56" s="35"/>
      <c r="Z56" s="35"/>
      <c r="AA56" s="35"/>
      <c r="AB56" s="35"/>
      <c r="AC56" s="35"/>
    </row>
    <row r="57" spans="1:30" ht="24.75" customHeight="1">
      <c r="A57" s="38" t="s">
        <v>217</v>
      </c>
      <c r="B57" s="110"/>
      <c r="C57" s="110"/>
      <c r="D57" s="110"/>
      <c r="E57" s="110"/>
      <c r="F57" s="110"/>
      <c r="G57" s="110"/>
      <c r="H57" s="45"/>
      <c r="I57" s="45"/>
      <c r="J57" s="45"/>
      <c r="K57" s="45"/>
      <c r="L57" s="45"/>
      <c r="M57" s="45"/>
      <c r="N57" s="45"/>
      <c r="O57" s="45"/>
      <c r="P57" s="45">
        <v>122</v>
      </c>
      <c r="Q57" s="45">
        <v>122</v>
      </c>
      <c r="R57" s="45">
        <v>121</v>
      </c>
      <c r="V57"/>
      <c r="W57" s="111"/>
      <c r="X57" s="54"/>
      <c r="Y57" s="54"/>
      <c r="Z57" s="54"/>
      <c r="AA57" s="35"/>
      <c r="AB57" s="35"/>
      <c r="AC57" s="35"/>
      <c r="AD57" s="35"/>
    </row>
    <row r="58" spans="1:30" ht="24.75" customHeight="1">
      <c r="A58" s="38" t="s">
        <v>218</v>
      </c>
      <c r="B58" s="110"/>
      <c r="C58" s="110"/>
      <c r="D58" s="110"/>
      <c r="E58" s="110"/>
      <c r="F58" s="110"/>
      <c r="G58" s="110"/>
      <c r="H58" s="45"/>
      <c r="I58" s="45"/>
      <c r="J58" s="45"/>
      <c r="K58" s="45"/>
      <c r="L58" s="45"/>
      <c r="M58" s="45"/>
      <c r="N58" s="45"/>
      <c r="O58" s="45"/>
      <c r="P58" s="45">
        <v>123</v>
      </c>
      <c r="Q58" s="45">
        <v>123</v>
      </c>
      <c r="R58" s="45">
        <v>122</v>
      </c>
      <c r="V58"/>
      <c r="W58" s="111"/>
      <c r="X58" s="54"/>
      <c r="Y58" s="54"/>
      <c r="Z58" s="54"/>
      <c r="AA58" s="35"/>
      <c r="AB58" s="35"/>
      <c r="AC58" s="35"/>
      <c r="AD58" s="35"/>
    </row>
    <row r="59" spans="1:30" ht="24.75" customHeight="1">
      <c r="A59" s="38" t="s">
        <v>219</v>
      </c>
      <c r="B59" s="112"/>
      <c r="C59" s="112"/>
      <c r="D59" s="112"/>
      <c r="E59" s="112"/>
      <c r="F59" s="112"/>
      <c r="G59" s="112"/>
      <c r="H59" s="113">
        <f t="shared" ref="H59:R59" si="17">IF(OR(H57=0,H58=0),ROUND(H57+H58,0),ROUND((H57+H58)/2,0))</f>
        <v>0</v>
      </c>
      <c r="I59" s="113">
        <f t="shared" si="17"/>
        <v>0</v>
      </c>
      <c r="J59" s="113">
        <f t="shared" si="17"/>
        <v>0</v>
      </c>
      <c r="K59" s="113">
        <f t="shared" si="17"/>
        <v>0</v>
      </c>
      <c r="L59" s="113">
        <f t="shared" si="17"/>
        <v>0</v>
      </c>
      <c r="M59" s="113">
        <f t="shared" si="17"/>
        <v>0</v>
      </c>
      <c r="N59" s="113">
        <f t="shared" si="17"/>
        <v>0</v>
      </c>
      <c r="O59" s="113">
        <f t="shared" si="17"/>
        <v>0</v>
      </c>
      <c r="P59" s="113">
        <f t="shared" si="17"/>
        <v>123</v>
      </c>
      <c r="Q59" s="113">
        <f t="shared" si="17"/>
        <v>123</v>
      </c>
      <c r="R59" s="113">
        <f t="shared" si="17"/>
        <v>122</v>
      </c>
      <c r="V59"/>
      <c r="W59" s="111"/>
      <c r="X59" s="103">
        <f>COUNTIF(B59:R59,"&gt;0")</f>
        <v>3</v>
      </c>
      <c r="Y59" s="114">
        <f>SUM(B59:R59)</f>
        <v>368</v>
      </c>
      <c r="Z59" s="114"/>
      <c r="AA59" s="35"/>
      <c r="AB59" s="35"/>
      <c r="AC59" s="35"/>
      <c r="AD59" s="35"/>
    </row>
    <row r="60" spans="1:30" ht="24.75" customHeight="1">
      <c r="A60" s="38" t="s">
        <v>220</v>
      </c>
      <c r="B60" s="112"/>
      <c r="C60" s="112"/>
      <c r="D60" s="112"/>
      <c r="E60" s="112"/>
      <c r="F60" s="112"/>
      <c r="G60" s="112"/>
      <c r="H60" s="70">
        <f>IF(OR($W60=0,H59=0),0,VLOOKUP($W60,単価データ!$A$1:$AE$10714,5,FALSE))</f>
        <v>0</v>
      </c>
      <c r="I60" s="70">
        <f>IF(OR($W60=0,I59=0),0,VLOOKUP($W60,単価データ!$A$1:$AE$10714,6,FALSE))</f>
        <v>0</v>
      </c>
      <c r="J60" s="70">
        <f>IF(OR($W60=0,J59=0),0,VLOOKUP($W60,単価データ!$A$1:$AE$10714,7,FALSE))</f>
        <v>0</v>
      </c>
      <c r="K60" s="70">
        <f>IF(OR($W60=0,K59=0),0,VLOOKUP($W60,単価データ!$A$1:$AE$10714,8,FALSE))</f>
        <v>0</v>
      </c>
      <c r="L60" s="70">
        <f>IF(OR($W60=0,L59=0),0,VLOOKUP($W60,単価データ!$A$1:$AE$10714,9,FALSE))</f>
        <v>0</v>
      </c>
      <c r="M60" s="70">
        <f>IF(OR($W60=0,M59=0),0,VLOOKUP($W60,単価データ!$A$1:$AE$10714,10,FALSE))</f>
        <v>0</v>
      </c>
      <c r="N60" s="70">
        <f>IF(OR($W60=0,N59=0),0,VLOOKUP($W60,単価データ!$A$1:$AE$10714,11,FALSE))</f>
        <v>0</v>
      </c>
      <c r="O60" s="70">
        <f>IF(OR($W60=0,O59=0),0,VLOOKUP($W60,単価データ!$A$1:$AE$10714,12,FALSE))</f>
        <v>0</v>
      </c>
      <c r="P60" s="70">
        <f>IF(OR($W60=0,P59=0),0,VLOOKUP($W60,単価データ!$A$1:$AE$10714,13,FALSE))</f>
        <v>0</v>
      </c>
      <c r="Q60" s="70">
        <f>IF(OR($W60=0,Q59=0),0,VLOOKUP($W60,単価データ!$A$1:$AE$10714,14,FALSE))</f>
        <v>0</v>
      </c>
      <c r="R60" s="70">
        <f>IF(OR($W60=0,R59=0),0,VLOOKUP($W60,単価データ!$A$1:$AE$10714,15,FALSE))</f>
        <v>0</v>
      </c>
      <c r="V60"/>
      <c r="W60" s="53">
        <f>W44</f>
        <v>0</v>
      </c>
      <c r="X60" s="103"/>
      <c r="Y60" s="114"/>
      <c r="Z60" s="114">
        <f>SUM(B60:R60)</f>
        <v>0</v>
      </c>
      <c r="AA60" s="35"/>
      <c r="AB60" s="35"/>
      <c r="AC60" s="35"/>
      <c r="AD60" s="35"/>
    </row>
    <row r="61" spans="1:30" ht="24.75" customHeight="1">
      <c r="A61" s="70"/>
      <c r="B61" s="109">
        <f t="shared" ref="B61:Q61" si="18">B40</f>
        <v>12</v>
      </c>
      <c r="C61" s="109">
        <f t="shared" si="18"/>
        <v>1</v>
      </c>
      <c r="D61" s="109">
        <f t="shared" si="18"/>
        <v>2</v>
      </c>
      <c r="E61" s="109">
        <f t="shared" si="18"/>
        <v>3</v>
      </c>
      <c r="F61" s="109">
        <f t="shared" si="18"/>
        <v>4</v>
      </c>
      <c r="G61" s="109">
        <f t="shared" si="18"/>
        <v>5</v>
      </c>
      <c r="H61" s="109">
        <f t="shared" si="18"/>
        <v>6</v>
      </c>
      <c r="I61" s="109">
        <f t="shared" si="18"/>
        <v>7</v>
      </c>
      <c r="J61" s="109">
        <f t="shared" si="18"/>
        <v>8</v>
      </c>
      <c r="K61" s="109">
        <f t="shared" si="18"/>
        <v>9</v>
      </c>
      <c r="L61" s="109">
        <f t="shared" si="18"/>
        <v>10</v>
      </c>
      <c r="M61" s="109">
        <f t="shared" si="18"/>
        <v>11</v>
      </c>
      <c r="N61" s="109">
        <f t="shared" si="18"/>
        <v>12</v>
      </c>
      <c r="O61" s="109">
        <f t="shared" si="18"/>
        <v>1</v>
      </c>
      <c r="P61" s="109">
        <f t="shared" si="18"/>
        <v>2</v>
      </c>
      <c r="Q61" s="109">
        <f t="shared" si="18"/>
        <v>3</v>
      </c>
      <c r="R61" s="38" t="s">
        <v>221</v>
      </c>
      <c r="W61" s="53"/>
      <c r="X61" s="8"/>
      <c r="Y61" s="4"/>
      <c r="Z61" s="4"/>
    </row>
    <row r="62" spans="1:30" ht="24.75" customHeight="1">
      <c r="A62" s="38" t="s">
        <v>217</v>
      </c>
      <c r="B62" s="45">
        <v>121</v>
      </c>
      <c r="C62" s="45">
        <v>121</v>
      </c>
      <c r="D62" s="45">
        <v>109</v>
      </c>
      <c r="E62" s="45">
        <v>109</v>
      </c>
      <c r="F62" s="45">
        <v>128</v>
      </c>
      <c r="G62" s="45">
        <v>128</v>
      </c>
      <c r="H62" s="45">
        <v>139</v>
      </c>
      <c r="I62" s="45">
        <v>149</v>
      </c>
      <c r="J62" s="45">
        <v>150</v>
      </c>
      <c r="K62" s="45"/>
      <c r="L62" s="45"/>
      <c r="M62" s="45"/>
      <c r="N62" s="45"/>
      <c r="O62" s="45"/>
      <c r="P62" s="45"/>
      <c r="Q62" s="45"/>
      <c r="R62" s="53"/>
      <c r="W62" s="53"/>
      <c r="X62" s="8"/>
      <c r="Y62" s="4"/>
      <c r="Z62" s="4"/>
    </row>
    <row r="63" spans="1:30" ht="24.75" customHeight="1">
      <c r="A63" s="38" t="s">
        <v>218</v>
      </c>
      <c r="B63" s="45">
        <v>122</v>
      </c>
      <c r="C63" s="45">
        <v>122</v>
      </c>
      <c r="D63" s="45">
        <v>110</v>
      </c>
      <c r="E63" s="45">
        <v>110</v>
      </c>
      <c r="F63" s="45">
        <v>129</v>
      </c>
      <c r="G63" s="45">
        <v>129</v>
      </c>
      <c r="H63" s="45">
        <v>140</v>
      </c>
      <c r="I63" s="45">
        <v>150</v>
      </c>
      <c r="J63" s="45">
        <v>151</v>
      </c>
      <c r="K63" s="45"/>
      <c r="L63" s="45"/>
      <c r="M63" s="45"/>
      <c r="N63" s="45"/>
      <c r="O63" s="45"/>
      <c r="P63" s="45"/>
      <c r="Q63" s="45"/>
      <c r="R63" s="115"/>
      <c r="W63" s="53"/>
      <c r="X63" s="103"/>
      <c r="Y63" s="4"/>
      <c r="Z63" s="4"/>
    </row>
    <row r="64" spans="1:30" ht="24.75" customHeight="1">
      <c r="A64" s="38" t="s">
        <v>219</v>
      </c>
      <c r="B64" s="113">
        <f t="shared" ref="B64:Q64" si="19">IF(OR(B62=0,B63=0),ROUND(B62+B63,0),ROUND((B62+B63)/2,0))</f>
        <v>122</v>
      </c>
      <c r="C64" s="113">
        <f t="shared" si="19"/>
        <v>122</v>
      </c>
      <c r="D64" s="113">
        <f t="shared" si="19"/>
        <v>110</v>
      </c>
      <c r="E64" s="113">
        <f t="shared" si="19"/>
        <v>110</v>
      </c>
      <c r="F64" s="113">
        <f t="shared" si="19"/>
        <v>129</v>
      </c>
      <c r="G64" s="113">
        <f t="shared" si="19"/>
        <v>129</v>
      </c>
      <c r="H64" s="113">
        <f t="shared" si="19"/>
        <v>140</v>
      </c>
      <c r="I64" s="113">
        <f t="shared" si="19"/>
        <v>150</v>
      </c>
      <c r="J64" s="113">
        <f t="shared" si="19"/>
        <v>151</v>
      </c>
      <c r="K64" s="113">
        <f t="shared" si="19"/>
        <v>0</v>
      </c>
      <c r="L64" s="113">
        <f t="shared" si="19"/>
        <v>0</v>
      </c>
      <c r="M64" s="113">
        <f t="shared" si="19"/>
        <v>0</v>
      </c>
      <c r="N64" s="113">
        <f t="shared" si="19"/>
        <v>0</v>
      </c>
      <c r="O64" s="113">
        <f t="shared" si="19"/>
        <v>0</v>
      </c>
      <c r="P64" s="113">
        <f t="shared" si="19"/>
        <v>0</v>
      </c>
      <c r="Q64" s="113">
        <f t="shared" si="19"/>
        <v>0</v>
      </c>
      <c r="R64" s="116">
        <f>IF(X68=0,0,IF(LEN(ROUND(Y68/X68,0))&lt;4,ROUND(Y68/X68,0),ROUND(Y68/X68,-(LEN(ROUND(Y68/X68,0))-3))))</f>
        <v>131</v>
      </c>
      <c r="S64" s="36" t="s">
        <v>222</v>
      </c>
      <c r="V64"/>
      <c r="W64" s="111"/>
      <c r="X64" s="103">
        <f>COUNTIF(H64:Q64,"&gt;0")</f>
        <v>3</v>
      </c>
      <c r="Y64" s="114">
        <f>SUM(H64:Q64)</f>
        <v>441</v>
      </c>
      <c r="Z64" s="114"/>
      <c r="AA64" s="35"/>
      <c r="AB64" s="35"/>
      <c r="AC64" s="35"/>
      <c r="AD64" s="35"/>
    </row>
    <row r="65" spans="1:30" ht="24.75" customHeight="1">
      <c r="A65" s="38" t="s">
        <v>223</v>
      </c>
      <c r="B65" s="117">
        <f>IF(AND(B64=0,C64=0,D64=0),0,IF(AND(B64=0,C64=0),D64,IF(B64=0,ROUND((C64+D64)/2,0),ROUND((B64+C64+D64)/3,0))))</f>
        <v>118</v>
      </c>
      <c r="C65" s="118"/>
      <c r="D65" s="119"/>
      <c r="E65" s="117">
        <f>IF(AND(E64=0,F64=0,G64=0),0,IF(AND(E64=0,F64=0),G64,IF(E64=0,ROUND((F64+G64)/2,0),ROUND((E64+F64+G64)/3,0))))</f>
        <v>123</v>
      </c>
      <c r="F65" s="118"/>
      <c r="G65" s="119"/>
      <c r="H65" s="53"/>
      <c r="I65" s="53"/>
      <c r="J65" s="53"/>
      <c r="K65" s="53"/>
      <c r="L65" s="53"/>
      <c r="M65" s="53"/>
      <c r="N65" s="53"/>
      <c r="O65" s="53"/>
      <c r="P65" s="53"/>
      <c r="Q65" s="53"/>
      <c r="R65" s="120"/>
      <c r="W65" s="53"/>
      <c r="X65" s="121">
        <f>COUNTIF(B65:G65,"&gt;0")</f>
        <v>2</v>
      </c>
      <c r="Y65" s="54">
        <f>B65+E65</f>
        <v>241</v>
      </c>
      <c r="Z65" s="54"/>
    </row>
    <row r="66" spans="1:30" ht="24.75" customHeight="1">
      <c r="A66" s="38" t="s">
        <v>220</v>
      </c>
      <c r="B66" s="70">
        <f>IF(OR($W66=0,B64=0),0,VLOOKUP($W66,単価データ!$A$1:$AE$10714,16,FALSE))</f>
        <v>0</v>
      </c>
      <c r="C66" s="70">
        <f>IF(OR($W66=0,C64=0),0,VLOOKUP($W66,単価データ!$A$1:$AE$10714,17,FALSE))</f>
        <v>0</v>
      </c>
      <c r="D66" s="70">
        <f>IF(OR($W66=0,D64=0),0,VLOOKUP($W66,単価データ!$A$1:$AE$10714,18,FALSE))</f>
        <v>0</v>
      </c>
      <c r="E66" s="70">
        <f>IF(OR($W66=0,E64=0),0,VLOOKUP($W66,単価データ!$A$1:$AE$10714,19,FALSE))</f>
        <v>0</v>
      </c>
      <c r="F66" s="70">
        <f>IF(OR($W66=0,F64=0),0,VLOOKUP($W66,単価データ!$A$1:$AE$10714,20,FALSE))</f>
        <v>0</v>
      </c>
      <c r="G66" s="70">
        <f>IF(OR($W66=0,G64=0),0,VLOOKUP($W66,単価データ!$A$1:$AE$10714,21,FALSE))</f>
        <v>0</v>
      </c>
      <c r="H66" s="70">
        <f>IF(OR($W66=0,H64=0),0,VLOOKUP($W66,単価データ!$A$1:$AE$10714,22,FALSE))</f>
        <v>0</v>
      </c>
      <c r="I66" s="70">
        <f>IF(OR($W66=0,I64=0),0,VLOOKUP($W66,単価データ!$A$1:$AE$10714,23,FALSE))</f>
        <v>0</v>
      </c>
      <c r="J66" s="70">
        <f>IF(OR($W66=0,J64=0),0,VLOOKUP($W66,単価データ!$A$1:$AE$10714,24,FALSE))</f>
        <v>0</v>
      </c>
      <c r="K66" s="70">
        <f>IF(OR($W66=0,K64=0),0,VLOOKUP($W66,単価データ!$A$1:$AE$10714,25,FALSE))</f>
        <v>0</v>
      </c>
      <c r="L66" s="70">
        <f>IF(OR($W66=0,L64=0),0,VLOOKUP($W66,単価データ!$A$1:$AE$10714,26,FALSE))</f>
        <v>0</v>
      </c>
      <c r="M66" s="70">
        <f>IF(OR($W66=0,M64=0),0,VLOOKUP($W66,単価データ!$A$1:$AE$10714,27,FALSE))</f>
        <v>0</v>
      </c>
      <c r="N66" s="70">
        <f>IF(OR($W66=0,N64=0),0,VLOOKUP($W66,単価データ!$A$1:$AE$10714,28,FALSE))</f>
        <v>0</v>
      </c>
      <c r="O66" s="70">
        <f>IF(OR($W66=0,O64=0),0,VLOOKUP($W66,単価データ!$A$1:$AE$10714,29,FALSE))</f>
        <v>0</v>
      </c>
      <c r="P66" s="70">
        <f>IF(OR($W66=0,P64=0),0,VLOOKUP($W66,単価データ!$A$1:$AE$10714,30,FALSE))</f>
        <v>0</v>
      </c>
      <c r="Q66" s="70">
        <f>IF(OR($W66=0,Q64=0),0,VLOOKUP($W66,単価データ!$A$1:$AE$10714,31,FALSE))</f>
        <v>0</v>
      </c>
      <c r="R66" s="116">
        <f>IF(X68=0,0,IF(LEN(ROUND(Z68/X68,0))&lt;4,ROUND(Z68/X68,0),ROUND(Z68/X68,-(LEN(ROUND(Z68/X68,0))-3))))</f>
        <v>0</v>
      </c>
      <c r="S66" s="36" t="s">
        <v>224</v>
      </c>
      <c r="V66"/>
      <c r="W66" s="111">
        <f>W44</f>
        <v>0</v>
      </c>
      <c r="X66" s="103"/>
      <c r="Y66" s="114"/>
      <c r="Z66" s="114">
        <f>SUM(H66:Q66)</f>
        <v>0</v>
      </c>
      <c r="AA66" s="35"/>
      <c r="AB66" s="35"/>
      <c r="AC66" s="35"/>
      <c r="AD66" s="35"/>
    </row>
    <row r="67" spans="1:30" ht="24.75" customHeight="1">
      <c r="A67" s="38" t="s">
        <v>225</v>
      </c>
      <c r="B67" s="117">
        <f>IF(AND(B66=0,C66=0,D66=0),0,IF(AND(B66=0,C66=0),D66,IF(B66=0,ROUND((C66+D66)/2,0),ROUND((B66+C66+D66)/3,0))))</f>
        <v>0</v>
      </c>
      <c r="C67" s="118"/>
      <c r="D67" s="119"/>
      <c r="E67" s="117">
        <f>IF(AND(E66=0,F66=0,G66=0),0,IF(AND(E66=0,F66=0),G66,IF(E66=0,ROUND((F66+G66)/2,0),ROUND((E66+F66+G66)/3,0))))</f>
        <v>0</v>
      </c>
      <c r="F67" s="118"/>
      <c r="G67" s="119"/>
      <c r="H67" s="53"/>
      <c r="I67" s="53"/>
      <c r="J67" s="53"/>
      <c r="K67" s="53"/>
      <c r="L67" s="53"/>
      <c r="M67" s="53"/>
      <c r="N67" s="53"/>
      <c r="O67" s="53"/>
      <c r="P67" s="53"/>
      <c r="Q67" s="53"/>
      <c r="R67" s="122"/>
      <c r="W67" s="53"/>
      <c r="X67" s="121"/>
      <c r="Y67" s="54"/>
      <c r="Z67" s="54">
        <f>B67+E67</f>
        <v>0</v>
      </c>
    </row>
    <row r="68" spans="1:30">
      <c r="A68" s="36" t="s">
        <v>226</v>
      </c>
      <c r="X68" s="59">
        <f>SUM(X57:X67)</f>
        <v>8</v>
      </c>
      <c r="Y68" s="59">
        <f>SUM(Y57:Y67)</f>
        <v>1050</v>
      </c>
      <c r="Z68" s="59">
        <f>SUM(Z57:Z67)</f>
        <v>0</v>
      </c>
    </row>
    <row r="69" spans="1:30">
      <c r="W69" s="44"/>
      <c r="X69" s="44"/>
    </row>
    <row r="70" spans="1:30">
      <c r="W70" s="44"/>
      <c r="X70" s="44"/>
    </row>
    <row r="71" spans="1:30">
      <c r="A71" s="38" t="s">
        <v>126</v>
      </c>
      <c r="B71" s="215" t="s">
        <v>97</v>
      </c>
      <c r="C71" s="215"/>
      <c r="D71" s="215"/>
      <c r="E71" s="215"/>
      <c r="F71" s="215"/>
      <c r="G71" s="215"/>
      <c r="H71" s="215"/>
      <c r="I71" s="215"/>
      <c r="J71" s="39" t="s">
        <v>53</v>
      </c>
      <c r="K71" s="40"/>
      <c r="L71" s="39" t="s">
        <v>192</v>
      </c>
      <c r="M71" s="42"/>
      <c r="N71" s="43"/>
      <c r="O71" s="43"/>
      <c r="P71" s="43"/>
      <c r="Q71" s="43"/>
      <c r="R71" s="43"/>
      <c r="S71" s="43"/>
      <c r="T71" s="43"/>
      <c r="U71" s="43"/>
      <c r="V71" s="44"/>
      <c r="X71" s="35"/>
    </row>
    <row r="72" spans="1:30">
      <c r="A72" s="45"/>
      <c r="B72" s="237" t="s">
        <v>194</v>
      </c>
      <c r="C72" s="237"/>
      <c r="D72" s="237"/>
      <c r="E72" s="237"/>
      <c r="F72" s="237"/>
      <c r="G72" s="237"/>
      <c r="H72" s="237"/>
      <c r="I72" s="237"/>
      <c r="J72" s="39" t="s">
        <v>53</v>
      </c>
      <c r="K72" s="40"/>
      <c r="L72" s="39" t="s">
        <v>192</v>
      </c>
      <c r="M72" s="93" t="s">
        <v>195</v>
      </c>
      <c r="N72" s="47"/>
      <c r="O72" s="47"/>
      <c r="P72" s="47"/>
      <c r="Q72" s="47"/>
      <c r="R72" s="47"/>
      <c r="S72" s="47"/>
      <c r="T72" s="47"/>
      <c r="U72" s="43"/>
      <c r="V72" s="44"/>
      <c r="X72" s="35"/>
    </row>
    <row r="73" spans="1:30" ht="13.5" customHeight="1">
      <c r="A73" s="38" t="s">
        <v>102</v>
      </c>
      <c r="B73" s="216" t="s">
        <v>103</v>
      </c>
      <c r="C73" s="216"/>
      <c r="D73" s="216"/>
      <c r="E73" s="216"/>
      <c r="F73" s="216"/>
      <c r="G73" s="216"/>
      <c r="H73" s="216"/>
      <c r="I73" s="216"/>
      <c r="J73" s="216"/>
      <c r="K73" s="216"/>
      <c r="L73" s="216"/>
      <c r="M73" s="216"/>
      <c r="N73" s="216"/>
      <c r="O73" s="216"/>
      <c r="P73" s="216"/>
      <c r="Q73" s="216"/>
      <c r="R73" s="216"/>
      <c r="S73" s="238" t="s">
        <v>196</v>
      </c>
      <c r="T73" s="239" t="s">
        <v>197</v>
      </c>
      <c r="U73" s="240" t="s">
        <v>104</v>
      </c>
      <c r="V73" s="240"/>
      <c r="W73" s="210" t="s">
        <v>105</v>
      </c>
    </row>
    <row r="74" spans="1:30" ht="27.75" customHeight="1">
      <c r="A74" s="45"/>
      <c r="B74" s="48">
        <v>12</v>
      </c>
      <c r="C74" s="48">
        <v>1</v>
      </c>
      <c r="D74" s="48">
        <v>2</v>
      </c>
      <c r="E74" s="48">
        <v>3</v>
      </c>
      <c r="F74" s="48">
        <v>4</v>
      </c>
      <c r="G74" s="48">
        <v>5</v>
      </c>
      <c r="H74" s="48">
        <v>6</v>
      </c>
      <c r="I74" s="48">
        <v>7</v>
      </c>
      <c r="J74" s="48">
        <v>8</v>
      </c>
      <c r="K74" s="48">
        <v>9</v>
      </c>
      <c r="L74" s="48">
        <v>10</v>
      </c>
      <c r="M74" s="48">
        <v>11</v>
      </c>
      <c r="O74" s="48">
        <v>1</v>
      </c>
      <c r="P74" s="48">
        <v>2</v>
      </c>
      <c r="Q74" s="48">
        <v>3</v>
      </c>
      <c r="R74" s="49" t="s">
        <v>107</v>
      </c>
      <c r="S74" s="238"/>
      <c r="T74" s="239"/>
      <c r="U74" s="240"/>
      <c r="V74" s="240"/>
      <c r="W74" s="210"/>
    </row>
    <row r="75" spans="1:30" ht="28.5" customHeight="1">
      <c r="A75" s="50" t="s">
        <v>199</v>
      </c>
      <c r="B75" s="51"/>
      <c r="C75" s="51"/>
      <c r="D75" s="51"/>
      <c r="E75" s="51"/>
      <c r="F75" s="51"/>
      <c r="G75" s="51"/>
      <c r="H75" s="51"/>
      <c r="I75" s="51"/>
      <c r="J75" s="51"/>
      <c r="K75" s="51"/>
      <c r="L75" s="51"/>
      <c r="M75" s="51"/>
      <c r="N75" s="51"/>
      <c r="O75" s="51"/>
      <c r="P75" s="51"/>
      <c r="Q75" s="51"/>
      <c r="R75" s="52">
        <f t="shared" ref="R75:R76" si="20">SUM(B75:Q75)</f>
        <v>0</v>
      </c>
      <c r="S75" s="51"/>
      <c r="T75" s="94">
        <f>R75+S75</f>
        <v>0</v>
      </c>
      <c r="U75" s="95"/>
      <c r="V75" s="96">
        <f t="shared" ref="V75:V76" si="21">IF(K71&gt;T75,T75,K71)</f>
        <v>0</v>
      </c>
      <c r="W75" s="53"/>
    </row>
    <row r="76" spans="1:30" ht="38.25">
      <c r="A76" s="97" t="s">
        <v>200</v>
      </c>
      <c r="B76" s="51"/>
      <c r="C76" s="51"/>
      <c r="D76" s="51"/>
      <c r="E76" s="51"/>
      <c r="F76" s="51"/>
      <c r="G76" s="51"/>
      <c r="H76" s="51"/>
      <c r="I76" s="51"/>
      <c r="J76" s="51"/>
      <c r="K76" s="51"/>
      <c r="L76" s="51"/>
      <c r="M76" s="51"/>
      <c r="N76" s="51"/>
      <c r="O76" s="51"/>
      <c r="P76" s="51"/>
      <c r="Q76" s="51"/>
      <c r="R76" s="52">
        <f t="shared" si="20"/>
        <v>0</v>
      </c>
      <c r="S76" s="39" t="s">
        <v>56</v>
      </c>
      <c r="T76" s="94">
        <f>R76</f>
        <v>0</v>
      </c>
      <c r="U76" s="95"/>
      <c r="V76" s="96">
        <f t="shared" si="21"/>
        <v>0</v>
      </c>
      <c r="W76" s="53"/>
    </row>
    <row r="77" spans="1:30" ht="24" customHeight="1">
      <c r="A77" s="50" t="s">
        <v>109</v>
      </c>
      <c r="B77" s="51"/>
      <c r="C77" s="51"/>
      <c r="D77" s="51"/>
      <c r="E77" s="51"/>
      <c r="F77" s="51"/>
      <c r="G77" s="51"/>
      <c r="H77" s="51"/>
      <c r="I77" s="51"/>
      <c r="J77" s="51"/>
      <c r="K77" s="51"/>
      <c r="L77" s="51"/>
      <c r="M77" s="51"/>
      <c r="N77" s="51"/>
      <c r="O77" s="51"/>
      <c r="P77" s="51"/>
      <c r="Q77" s="51"/>
      <c r="R77" s="52"/>
      <c r="S77" s="52"/>
      <c r="T77" s="94"/>
      <c r="U77" s="240" t="s">
        <v>201</v>
      </c>
      <c r="V77" s="240"/>
      <c r="W77" s="53"/>
    </row>
    <row r="78" spans="1:30" ht="38.25">
      <c r="A78" s="50" t="s">
        <v>228</v>
      </c>
      <c r="B78" s="54">
        <f>IF($W78=0,0,VLOOKUP($W78,単価データ!$A$1:$AF$10714,17,FALSE))</f>
        <v>0</v>
      </c>
      <c r="C78" s="54">
        <f>IF($W78=0,0,VLOOKUP($W78,単価データ!$A$1:$AF$10714,18,FALSE))</f>
        <v>0</v>
      </c>
      <c r="D78" s="54">
        <f>IF($W78=0,0,VLOOKUP($W78,単価データ!$A$1:$AF$10714,19,FALSE))</f>
        <v>0</v>
      </c>
      <c r="E78" s="54">
        <f>IF($W78=0,0,VLOOKUP($W78,単価データ!$A$1:$AF$10714,20,FALSE))</f>
        <v>0</v>
      </c>
      <c r="F78" s="54">
        <f>IF($W78=0,0,VLOOKUP($W78,単価データ!$A$1:$AF$10714,21,FALSE))</f>
        <v>0</v>
      </c>
      <c r="G78" s="54">
        <f>IF($W78=0,0,VLOOKUP($W78,単価データ!$A$1:$AF$10714,22,FALSE))</f>
        <v>0</v>
      </c>
      <c r="H78" s="54">
        <f>IF($W78=0,0,VLOOKUP($W78,単価データ!$A$1:$AF$10714,23,FALSE))</f>
        <v>0</v>
      </c>
      <c r="I78" s="54">
        <f>IF($W78=0,0,VLOOKUP($W78,単価データ!$A$1:$AF$10714,24,FALSE))</f>
        <v>0</v>
      </c>
      <c r="J78" s="54">
        <f>IF($W78=0,0,VLOOKUP($W78,単価データ!$A$1:$AF$10714,25,FALSE))</f>
        <v>0</v>
      </c>
      <c r="K78" s="54">
        <f>IF($W78=0,0,VLOOKUP($W78,単価データ!$A$1:$AF$10714,26,FALSE))</f>
        <v>0</v>
      </c>
      <c r="L78" s="54">
        <f>IF($W78=0,0,VLOOKUP($W78,単価データ!$A$1:$AF$10714,27,FALSE))</f>
        <v>0</v>
      </c>
      <c r="M78" s="54">
        <f>IF($W78=0,0,VLOOKUP($W78,単価データ!$A$1:$AF$10714,28,FALSE))</f>
        <v>0</v>
      </c>
      <c r="N78" s="54">
        <f>IF($W78=0,0,VLOOKUP($W78,単価データ!$A$1:$AF$10714,29,FALSE))</f>
        <v>0</v>
      </c>
      <c r="O78" s="54">
        <f>IF($W78=0,0,VLOOKUP($W78,単価データ!$A$1:$AF$10714,30,FALSE))</f>
        <v>0</v>
      </c>
      <c r="P78" s="54">
        <f>IF($W78=0,0,VLOOKUP($W78,単価データ!$A$1:$AF$10714,31,FALSE))</f>
        <v>0</v>
      </c>
      <c r="Q78" s="54">
        <f>IF($W78=0,0,VLOOKUP($W78,単価データ!$A$1:$AF$10714,32,FALSE))</f>
        <v>0</v>
      </c>
      <c r="R78" s="55" t="s">
        <v>111</v>
      </c>
      <c r="S78" s="52">
        <f>IF(R100&gt;0,R100,R98)</f>
        <v>136</v>
      </c>
      <c r="T78" s="94"/>
      <c r="U78" s="240"/>
      <c r="V78" s="240"/>
      <c r="W78" s="56"/>
    </row>
    <row r="79" spans="1:30" ht="25.5">
      <c r="A79" s="50" t="s">
        <v>113</v>
      </c>
      <c r="B79" s="52">
        <f t="shared" ref="B79:Q79" si="22">B75*B77</f>
        <v>0</v>
      </c>
      <c r="C79" s="52">
        <f t="shared" si="22"/>
        <v>0</v>
      </c>
      <c r="D79" s="52">
        <f t="shared" si="22"/>
        <v>0</v>
      </c>
      <c r="E79" s="52">
        <f t="shared" si="22"/>
        <v>0</v>
      </c>
      <c r="F79" s="52">
        <f t="shared" si="22"/>
        <v>0</v>
      </c>
      <c r="G79" s="52">
        <f t="shared" si="22"/>
        <v>0</v>
      </c>
      <c r="H79" s="52">
        <f t="shared" si="22"/>
        <v>0</v>
      </c>
      <c r="I79" s="52">
        <f t="shared" si="22"/>
        <v>0</v>
      </c>
      <c r="J79" s="52">
        <f t="shared" si="22"/>
        <v>0</v>
      </c>
      <c r="K79" s="52">
        <f t="shared" si="22"/>
        <v>0</v>
      </c>
      <c r="L79" s="52">
        <f t="shared" si="22"/>
        <v>0</v>
      </c>
      <c r="M79" s="52">
        <f t="shared" si="22"/>
        <v>0</v>
      </c>
      <c r="N79" s="52">
        <f t="shared" si="22"/>
        <v>0</v>
      </c>
      <c r="O79" s="52">
        <f t="shared" si="22"/>
        <v>0</v>
      </c>
      <c r="P79" s="52">
        <f t="shared" si="22"/>
        <v>0</v>
      </c>
      <c r="Q79" s="52">
        <f t="shared" si="22"/>
        <v>0</v>
      </c>
      <c r="R79" s="52">
        <f t="shared" ref="R79:R81" si="23">SUM(B79:Q79)</f>
        <v>0</v>
      </c>
      <c r="S79" s="52">
        <f>IF(R100=0,S75*S78*1.05,ROUNDDOWN(S75*S78*1.05*C107,0))</f>
        <v>0</v>
      </c>
      <c r="T79" s="94">
        <f>R79+S79</f>
        <v>0</v>
      </c>
      <c r="U79" s="98" t="s">
        <v>46</v>
      </c>
      <c r="V79" s="96">
        <f t="shared" ref="V79:V80" si="24">IF(T75&lt;=K71,T79,ROUNDDOWN((K71/T75)*T79,0))</f>
        <v>0</v>
      </c>
      <c r="W79" s="53"/>
    </row>
    <row r="80" spans="1:30" ht="25.5">
      <c r="A80" s="50" t="s">
        <v>202</v>
      </c>
      <c r="B80" s="52">
        <f t="shared" ref="B80:Q80" si="25">B76*B77</f>
        <v>0</v>
      </c>
      <c r="C80" s="52">
        <f t="shared" si="25"/>
        <v>0</v>
      </c>
      <c r="D80" s="52">
        <f t="shared" si="25"/>
        <v>0</v>
      </c>
      <c r="E80" s="52">
        <f t="shared" si="25"/>
        <v>0</v>
      </c>
      <c r="F80" s="52">
        <f t="shared" si="25"/>
        <v>0</v>
      </c>
      <c r="G80" s="52">
        <f t="shared" si="25"/>
        <v>0</v>
      </c>
      <c r="H80" s="52">
        <f t="shared" si="25"/>
        <v>0</v>
      </c>
      <c r="I80" s="52">
        <f t="shared" si="25"/>
        <v>0</v>
      </c>
      <c r="J80" s="52">
        <f t="shared" si="25"/>
        <v>0</v>
      </c>
      <c r="K80" s="52">
        <f t="shared" si="25"/>
        <v>0</v>
      </c>
      <c r="L80" s="52">
        <f t="shared" si="25"/>
        <v>0</v>
      </c>
      <c r="M80" s="52">
        <f t="shared" si="25"/>
        <v>0</v>
      </c>
      <c r="N80" s="52">
        <f t="shared" si="25"/>
        <v>0</v>
      </c>
      <c r="O80" s="52">
        <f t="shared" si="25"/>
        <v>0</v>
      </c>
      <c r="P80" s="52">
        <f t="shared" si="25"/>
        <v>0</v>
      </c>
      <c r="Q80" s="52">
        <f t="shared" si="25"/>
        <v>0</v>
      </c>
      <c r="R80" s="52">
        <f t="shared" si="23"/>
        <v>0</v>
      </c>
      <c r="S80" s="52"/>
      <c r="T80" s="94">
        <f>R80</f>
        <v>0</v>
      </c>
      <c r="U80" s="98" t="s">
        <v>48</v>
      </c>
      <c r="V80" s="96">
        <f t="shared" si="24"/>
        <v>0</v>
      </c>
      <c r="W80" s="53"/>
    </row>
    <row r="81" spans="1:30" ht="25.5">
      <c r="A81" s="57" t="s">
        <v>203</v>
      </c>
      <c r="B81" s="58">
        <f t="shared" ref="B81:Q81" si="26">(B75+B76)*B78</f>
        <v>0</v>
      </c>
      <c r="C81" s="58">
        <f t="shared" si="26"/>
        <v>0</v>
      </c>
      <c r="D81" s="58">
        <f t="shared" si="26"/>
        <v>0</v>
      </c>
      <c r="E81" s="58">
        <f t="shared" si="26"/>
        <v>0</v>
      </c>
      <c r="F81" s="58">
        <f t="shared" si="26"/>
        <v>0</v>
      </c>
      <c r="G81" s="58">
        <f t="shared" si="26"/>
        <v>0</v>
      </c>
      <c r="H81" s="58">
        <f t="shared" si="26"/>
        <v>0</v>
      </c>
      <c r="I81" s="58">
        <f t="shared" si="26"/>
        <v>0</v>
      </c>
      <c r="J81" s="58">
        <f t="shared" si="26"/>
        <v>0</v>
      </c>
      <c r="K81" s="58">
        <f t="shared" si="26"/>
        <v>0</v>
      </c>
      <c r="L81" s="58">
        <f t="shared" si="26"/>
        <v>0</v>
      </c>
      <c r="M81" s="58">
        <f t="shared" si="26"/>
        <v>0</v>
      </c>
      <c r="N81" s="58">
        <f t="shared" si="26"/>
        <v>0</v>
      </c>
      <c r="O81" s="58">
        <f t="shared" si="26"/>
        <v>0</v>
      </c>
      <c r="P81" s="58">
        <f t="shared" si="26"/>
        <v>0</v>
      </c>
      <c r="Q81" s="58">
        <f t="shared" si="26"/>
        <v>0</v>
      </c>
      <c r="R81" s="58">
        <f t="shared" si="23"/>
        <v>0</v>
      </c>
      <c r="S81" s="58">
        <f>S75*S78</f>
        <v>0</v>
      </c>
      <c r="T81" s="99">
        <f>R81+S81</f>
        <v>0</v>
      </c>
      <c r="U81" s="100" t="s">
        <v>204</v>
      </c>
      <c r="V81" s="101">
        <f>V79+V80</f>
        <v>0</v>
      </c>
      <c r="W81" s="53"/>
    </row>
    <row r="82" spans="1:30" ht="26.25" customHeight="1">
      <c r="A82" s="59" t="s">
        <v>116</v>
      </c>
      <c r="B82" s="241" t="s">
        <v>117</v>
      </c>
      <c r="C82" s="241"/>
      <c r="D82" s="241"/>
      <c r="E82" s="241"/>
      <c r="F82" s="241"/>
      <c r="G82" s="241"/>
      <c r="H82" s="241"/>
      <c r="I82" s="241"/>
      <c r="J82" s="241"/>
      <c r="K82" s="241"/>
      <c r="L82" s="60">
        <f>T81</f>
        <v>0</v>
      </c>
      <c r="M82" s="61" t="s">
        <v>205</v>
      </c>
      <c r="N82" s="60">
        <f>T75</f>
        <v>0</v>
      </c>
      <c r="O82" s="62" t="s">
        <v>55</v>
      </c>
      <c r="P82" s="60">
        <f>T76</f>
        <v>0</v>
      </c>
      <c r="Q82" s="62" t="s">
        <v>206</v>
      </c>
      <c r="R82" s="63">
        <f>IF(AND(N82=0,P82=0),0,L82/(N82+P82))</f>
        <v>0</v>
      </c>
      <c r="S82" s="64"/>
      <c r="T82" s="102">
        <f>IF(LEN(ROUND(R82,0))&lt;4,ROUND(R82,0),ROUND(R82,-(LEN(ROUND(R82,0))-3)))</f>
        <v>0</v>
      </c>
      <c r="U82" s="95"/>
      <c r="V82" s="103"/>
      <c r="W82" s="53"/>
    </row>
    <row r="83" spans="1:30">
      <c r="A83" s="36" t="s">
        <v>207</v>
      </c>
      <c r="X83" s="35"/>
    </row>
    <row r="84" spans="1:30">
      <c r="A84" s="36" t="s">
        <v>208</v>
      </c>
      <c r="X84" s="35"/>
    </row>
    <row r="85" spans="1:30" ht="26.25" customHeight="1">
      <c r="A85" s="219" t="s">
        <v>209</v>
      </c>
      <c r="B85" s="219"/>
      <c r="C85" s="219"/>
      <c r="D85" s="219"/>
      <c r="E85" s="219"/>
      <c r="F85" s="219"/>
      <c r="G85" s="219"/>
      <c r="H85" s="219"/>
      <c r="I85" s="219"/>
      <c r="J85" s="219"/>
      <c r="K85" s="219"/>
      <c r="L85" s="219"/>
      <c r="M85" s="219"/>
      <c r="N85" s="219"/>
      <c r="O85" s="219"/>
      <c r="P85" s="219"/>
      <c r="Q85" s="219"/>
      <c r="R85" s="219"/>
      <c r="S85" s="219"/>
      <c r="T85" s="219"/>
      <c r="U85" s="219"/>
      <c r="V85" s="219"/>
      <c r="X85" s="35"/>
    </row>
    <row r="86" spans="1:30">
      <c r="A86" s="36" t="s">
        <v>210</v>
      </c>
      <c r="X86" s="35"/>
    </row>
    <row r="87" spans="1:30" ht="13.5" customHeight="1">
      <c r="A87" s="219" t="s">
        <v>211</v>
      </c>
      <c r="B87" s="219"/>
      <c r="C87" s="219"/>
      <c r="D87" s="219"/>
      <c r="E87" s="219"/>
      <c r="F87" s="219"/>
      <c r="G87" s="219"/>
      <c r="H87" s="219"/>
      <c r="I87" s="219"/>
      <c r="J87" s="219"/>
      <c r="K87" s="219"/>
      <c r="L87" s="219"/>
      <c r="M87" s="219"/>
      <c r="N87" s="219"/>
      <c r="O87" s="219"/>
      <c r="P87" s="219"/>
      <c r="Q87" s="219"/>
      <c r="R87" s="219"/>
      <c r="S87" s="219"/>
      <c r="T87" s="219"/>
      <c r="U87" s="219"/>
      <c r="V87" s="219"/>
      <c r="X87" s="35"/>
    </row>
    <row r="88" spans="1:30">
      <c r="A88" s="242"/>
      <c r="B88" s="242"/>
      <c r="C88" s="242"/>
      <c r="D88" s="242"/>
      <c r="E88" s="104"/>
      <c r="F88" s="43"/>
      <c r="G88" s="104"/>
      <c r="H88" s="43"/>
      <c r="X88" s="35"/>
    </row>
    <row r="89" spans="1:30">
      <c r="A89" s="36" t="s">
        <v>212</v>
      </c>
      <c r="H89" s="38" t="s">
        <v>9</v>
      </c>
      <c r="I89" s="105" t="s">
        <v>29</v>
      </c>
      <c r="J89" s="106">
        <f>工事情報入力!$C$9</f>
        <v>4</v>
      </c>
      <c r="K89" s="107" t="s">
        <v>11</v>
      </c>
      <c r="L89" s="106">
        <f>工事情報入力!$E$9</f>
        <v>1</v>
      </c>
      <c r="M89" s="107" t="s">
        <v>12</v>
      </c>
      <c r="N89" s="107" t="s">
        <v>213</v>
      </c>
      <c r="O89" s="106">
        <f>工事情報入力!$C$10</f>
        <v>4</v>
      </c>
      <c r="P89" s="107" t="s">
        <v>11</v>
      </c>
      <c r="Q89" s="106">
        <f>工事情報入力!$E$10</f>
        <v>3</v>
      </c>
      <c r="R89" s="108" t="s">
        <v>12</v>
      </c>
      <c r="X89" s="35"/>
    </row>
    <row r="90" spans="1:30" ht="24.75" customHeight="1">
      <c r="A90" s="70">
        <f>A72</f>
        <v>0</v>
      </c>
      <c r="B90" s="109"/>
      <c r="C90" s="109"/>
      <c r="D90" s="109"/>
      <c r="E90" s="109"/>
      <c r="F90" s="109"/>
      <c r="G90" s="109"/>
      <c r="H90" s="109">
        <v>4</v>
      </c>
      <c r="I90" s="109">
        <v>5</v>
      </c>
      <c r="J90" s="109">
        <v>6</v>
      </c>
      <c r="K90" s="109">
        <v>7</v>
      </c>
      <c r="L90" s="109">
        <v>8</v>
      </c>
      <c r="M90" s="109">
        <v>9</v>
      </c>
      <c r="N90" s="109">
        <v>10</v>
      </c>
      <c r="O90" s="109">
        <v>11</v>
      </c>
      <c r="P90" s="109">
        <v>12</v>
      </c>
      <c r="Q90" s="109">
        <v>1</v>
      </c>
      <c r="R90" s="109">
        <v>2</v>
      </c>
      <c r="V90"/>
      <c r="X90" s="35"/>
      <c r="Y90" s="35"/>
      <c r="Z90" s="35"/>
      <c r="AA90" s="35"/>
      <c r="AB90" s="35"/>
      <c r="AC90" s="35"/>
    </row>
    <row r="91" spans="1:30" ht="24.75" customHeight="1">
      <c r="A91" s="38" t="s">
        <v>217</v>
      </c>
      <c r="B91" s="110"/>
      <c r="C91" s="110"/>
      <c r="D91" s="110"/>
      <c r="E91" s="110"/>
      <c r="F91" s="110"/>
      <c r="G91" s="110"/>
      <c r="H91" s="45"/>
      <c r="I91" s="45"/>
      <c r="J91" s="45"/>
      <c r="K91" s="45"/>
      <c r="L91" s="45"/>
      <c r="M91" s="45"/>
      <c r="N91" s="45"/>
      <c r="O91" s="45"/>
      <c r="P91" s="45"/>
      <c r="Q91" s="45"/>
      <c r="R91" s="45"/>
      <c r="V91"/>
      <c r="W91" s="111"/>
      <c r="X91" s="54"/>
      <c r="Y91" s="54"/>
      <c r="Z91" s="54"/>
      <c r="AA91" s="35"/>
      <c r="AB91" s="35"/>
      <c r="AC91" s="35"/>
      <c r="AD91" s="35"/>
    </row>
    <row r="92" spans="1:30" ht="24.75" customHeight="1">
      <c r="A92" s="38" t="s">
        <v>218</v>
      </c>
      <c r="B92" s="110"/>
      <c r="C92" s="110"/>
      <c r="D92" s="110"/>
      <c r="E92" s="110"/>
      <c r="F92" s="110"/>
      <c r="G92" s="110"/>
      <c r="H92" s="45"/>
      <c r="I92" s="45"/>
      <c r="J92" s="45"/>
      <c r="K92" s="45"/>
      <c r="L92" s="45"/>
      <c r="M92" s="45"/>
      <c r="N92" s="45"/>
      <c r="O92" s="45"/>
      <c r="P92" s="45"/>
      <c r="Q92" s="45"/>
      <c r="R92" s="45"/>
      <c r="V92"/>
      <c r="W92" s="111"/>
      <c r="X92" s="54"/>
      <c r="Y92" s="54"/>
      <c r="Z92" s="54"/>
      <c r="AA92" s="35"/>
      <c r="AB92" s="35"/>
      <c r="AC92" s="35"/>
      <c r="AD92" s="35"/>
    </row>
    <row r="93" spans="1:30" ht="24.75" customHeight="1">
      <c r="A93" s="38" t="s">
        <v>219</v>
      </c>
      <c r="B93" s="112"/>
      <c r="C93" s="112"/>
      <c r="D93" s="112"/>
      <c r="E93" s="112"/>
      <c r="F93" s="112"/>
      <c r="G93" s="112"/>
      <c r="H93" s="113">
        <f t="shared" ref="H93:R93" si="27">IF(OR(H91=0,H92=0),ROUND(H91+H92,0),ROUND((H91+H92)/2,0))</f>
        <v>0</v>
      </c>
      <c r="I93" s="113">
        <f t="shared" si="27"/>
        <v>0</v>
      </c>
      <c r="J93" s="113">
        <f t="shared" si="27"/>
        <v>0</v>
      </c>
      <c r="K93" s="113">
        <f t="shared" si="27"/>
        <v>0</v>
      </c>
      <c r="L93" s="113">
        <f t="shared" si="27"/>
        <v>0</v>
      </c>
      <c r="M93" s="113">
        <f t="shared" si="27"/>
        <v>0</v>
      </c>
      <c r="N93" s="113">
        <f t="shared" si="27"/>
        <v>0</v>
      </c>
      <c r="O93" s="113">
        <f t="shared" si="27"/>
        <v>0</v>
      </c>
      <c r="P93" s="113">
        <f t="shared" si="27"/>
        <v>0</v>
      </c>
      <c r="Q93" s="113">
        <f t="shared" si="27"/>
        <v>0</v>
      </c>
      <c r="R93" s="113">
        <f t="shared" si="27"/>
        <v>0</v>
      </c>
      <c r="V93"/>
      <c r="W93" s="111"/>
      <c r="X93" s="103">
        <f>COUNTIF(B93:R93,"&gt;0")</f>
        <v>0</v>
      </c>
      <c r="Y93" s="114">
        <f>SUM(B93:R93)</f>
        <v>0</v>
      </c>
      <c r="Z93" s="114"/>
      <c r="AA93" s="35"/>
      <c r="AB93" s="35"/>
      <c r="AC93" s="35"/>
      <c r="AD93" s="35"/>
    </row>
    <row r="94" spans="1:30" ht="24.75" customHeight="1">
      <c r="A94" s="38" t="s">
        <v>220</v>
      </c>
      <c r="B94" s="112"/>
      <c r="C94" s="112"/>
      <c r="D94" s="112"/>
      <c r="E94" s="112"/>
      <c r="F94" s="112"/>
      <c r="G94" s="112"/>
      <c r="H94" s="70">
        <f>IF(OR($W94=0,H93=0),0,VLOOKUP($W94,単価データ!$A$1:$AE$10714,5,FALSE))</f>
        <v>0</v>
      </c>
      <c r="I94" s="70">
        <f>IF(OR($W94=0,I93=0),0,VLOOKUP($W94,単価データ!$A$1:$AE$10714,6,FALSE))</f>
        <v>0</v>
      </c>
      <c r="J94" s="70">
        <f>IF(OR($W94=0,J93=0),0,VLOOKUP($W94,単価データ!$A$1:$AE$10714,7,FALSE))</f>
        <v>0</v>
      </c>
      <c r="K94" s="70">
        <f>IF(OR($W94=0,K93=0),0,VLOOKUP($W94,単価データ!$A$1:$AE$10714,8,FALSE))</f>
        <v>0</v>
      </c>
      <c r="L94" s="70">
        <f>IF(OR($W94=0,L93=0),0,VLOOKUP($W94,単価データ!$A$1:$AE$10714,9,FALSE))</f>
        <v>0</v>
      </c>
      <c r="M94" s="70">
        <f>IF(OR($W94=0,M93=0),0,VLOOKUP($W94,単価データ!$A$1:$AE$10714,10,FALSE))</f>
        <v>0</v>
      </c>
      <c r="N94" s="70">
        <f>IF(OR($W94=0,N93=0),0,VLOOKUP($W94,単価データ!$A$1:$AE$10714,11,FALSE))</f>
        <v>0</v>
      </c>
      <c r="O94" s="70">
        <f>IF(OR($W94=0,O93=0),0,VLOOKUP($W94,単価データ!$A$1:$AE$10714,12,FALSE))</f>
        <v>0</v>
      </c>
      <c r="P94" s="70">
        <f>IF(OR($W94=0,P93=0),0,VLOOKUP($W94,単価データ!$A$1:$AE$10714,13,FALSE))</f>
        <v>0</v>
      </c>
      <c r="Q94" s="70">
        <f>IF(OR($W94=0,Q93=0),0,VLOOKUP($W94,単価データ!$A$1:$AE$10714,14,FALSE))</f>
        <v>0</v>
      </c>
      <c r="R94" s="70">
        <f>IF(OR($W94=0,R93=0),0,VLOOKUP($W94,単価データ!$A$1:$AE$10714,15,FALSE))</f>
        <v>0</v>
      </c>
      <c r="V94"/>
      <c r="W94" s="53">
        <f>W78</f>
        <v>0</v>
      </c>
      <c r="X94" s="103"/>
      <c r="Y94" s="114"/>
      <c r="Z94" s="114">
        <f>SUM(B94:R94)</f>
        <v>0</v>
      </c>
      <c r="AA94" s="35"/>
      <c r="AB94" s="35"/>
      <c r="AC94" s="35"/>
      <c r="AD94" s="35"/>
    </row>
    <row r="95" spans="1:30" ht="24.75" customHeight="1">
      <c r="A95" s="70"/>
      <c r="B95" s="109" t="e">
        <f>#N/A</f>
        <v>#N/A</v>
      </c>
      <c r="C95" s="109">
        <f t="shared" ref="C95:M95" si="28">C74</f>
        <v>1</v>
      </c>
      <c r="D95" s="109">
        <f t="shared" si="28"/>
        <v>2</v>
      </c>
      <c r="E95" s="109">
        <f t="shared" si="28"/>
        <v>3</v>
      </c>
      <c r="F95" s="109">
        <f t="shared" si="28"/>
        <v>4</v>
      </c>
      <c r="G95" s="109">
        <f t="shared" si="28"/>
        <v>5</v>
      </c>
      <c r="H95" s="109">
        <f t="shared" si="28"/>
        <v>6</v>
      </c>
      <c r="I95" s="109">
        <f t="shared" si="28"/>
        <v>7</v>
      </c>
      <c r="J95" s="109">
        <f t="shared" si="28"/>
        <v>8</v>
      </c>
      <c r="K95" s="109">
        <f t="shared" si="28"/>
        <v>9</v>
      </c>
      <c r="L95" s="109">
        <f t="shared" si="28"/>
        <v>10</v>
      </c>
      <c r="M95" s="109">
        <f t="shared" si="28"/>
        <v>11</v>
      </c>
      <c r="N95" s="109">
        <f>B74</f>
        <v>12</v>
      </c>
      <c r="O95" s="109">
        <f>O74</f>
        <v>1</v>
      </c>
      <c r="P95" s="109">
        <f>P74</f>
        <v>2</v>
      </c>
      <c r="Q95" s="109">
        <f>Q74</f>
        <v>3</v>
      </c>
      <c r="R95" s="38" t="s">
        <v>221</v>
      </c>
      <c r="W95" s="53"/>
      <c r="X95" s="8"/>
      <c r="Y95" s="4"/>
      <c r="Z95" s="4"/>
    </row>
    <row r="96" spans="1:30" ht="24.75" customHeight="1">
      <c r="A96" s="38" t="s">
        <v>217</v>
      </c>
      <c r="B96" s="45">
        <v>121</v>
      </c>
      <c r="C96" s="45">
        <v>121</v>
      </c>
      <c r="D96" s="45">
        <v>109</v>
      </c>
      <c r="E96" s="45">
        <v>109</v>
      </c>
      <c r="F96" s="45">
        <v>128</v>
      </c>
      <c r="G96" s="45">
        <v>128</v>
      </c>
      <c r="H96" s="45">
        <v>139</v>
      </c>
      <c r="I96" s="45">
        <v>149</v>
      </c>
      <c r="J96" s="45">
        <v>150</v>
      </c>
      <c r="K96" s="45"/>
      <c r="L96" s="45"/>
      <c r="M96" s="45"/>
      <c r="N96" s="45"/>
      <c r="O96" s="45"/>
      <c r="P96" s="45"/>
      <c r="Q96" s="45"/>
      <c r="R96" s="53"/>
      <c r="W96" s="53"/>
      <c r="X96" s="8"/>
      <c r="Y96" s="4"/>
      <c r="Z96" s="4"/>
    </row>
    <row r="97" spans="1:30" ht="24.75" customHeight="1">
      <c r="A97" s="38" t="s">
        <v>218</v>
      </c>
      <c r="B97" s="45">
        <v>122</v>
      </c>
      <c r="C97" s="45">
        <v>122</v>
      </c>
      <c r="D97" s="45">
        <v>110</v>
      </c>
      <c r="E97" s="45">
        <v>110</v>
      </c>
      <c r="F97" s="45">
        <v>129</v>
      </c>
      <c r="G97" s="45">
        <v>129</v>
      </c>
      <c r="H97" s="45">
        <v>140</v>
      </c>
      <c r="I97" s="45">
        <v>150</v>
      </c>
      <c r="J97" s="45">
        <v>151</v>
      </c>
      <c r="K97" s="45"/>
      <c r="L97" s="45"/>
      <c r="M97" s="45"/>
      <c r="N97" s="45"/>
      <c r="O97" s="45"/>
      <c r="P97" s="45"/>
      <c r="Q97" s="45"/>
      <c r="R97" s="115"/>
      <c r="W97" s="53"/>
      <c r="X97" s="103"/>
      <c r="Y97" s="4"/>
      <c r="Z97" s="4"/>
    </row>
    <row r="98" spans="1:30" ht="24.75" customHeight="1">
      <c r="A98" s="38" t="s">
        <v>219</v>
      </c>
      <c r="B98" s="113">
        <f t="shared" ref="B98:Q98" si="29">IF(OR(B96=0,B97=0),ROUND(B96+B97,0),ROUND((B96+B97)/2,0))</f>
        <v>122</v>
      </c>
      <c r="C98" s="113">
        <f t="shared" si="29"/>
        <v>122</v>
      </c>
      <c r="D98" s="113">
        <f t="shared" si="29"/>
        <v>110</v>
      </c>
      <c r="E98" s="113">
        <f t="shared" si="29"/>
        <v>110</v>
      </c>
      <c r="F98" s="113">
        <f t="shared" si="29"/>
        <v>129</v>
      </c>
      <c r="G98" s="113">
        <f t="shared" si="29"/>
        <v>129</v>
      </c>
      <c r="H98" s="113">
        <f t="shared" si="29"/>
        <v>140</v>
      </c>
      <c r="I98" s="113">
        <f t="shared" si="29"/>
        <v>150</v>
      </c>
      <c r="J98" s="113">
        <f t="shared" si="29"/>
        <v>151</v>
      </c>
      <c r="K98" s="113">
        <f t="shared" si="29"/>
        <v>0</v>
      </c>
      <c r="L98" s="113">
        <f t="shared" si="29"/>
        <v>0</v>
      </c>
      <c r="M98" s="113">
        <f t="shared" si="29"/>
        <v>0</v>
      </c>
      <c r="N98" s="113">
        <f t="shared" si="29"/>
        <v>0</v>
      </c>
      <c r="O98" s="113">
        <f t="shared" si="29"/>
        <v>0</v>
      </c>
      <c r="P98" s="113">
        <f t="shared" si="29"/>
        <v>0</v>
      </c>
      <c r="Q98" s="113">
        <f t="shared" si="29"/>
        <v>0</v>
      </c>
      <c r="R98" s="116">
        <f>IF(X102=0,0,IF(LEN(ROUND(Y102/X102,0))&lt;4,ROUND(Y102/X102,0),ROUND(Y102/X102,-(LEN(ROUND(Y102/X102,0))-3))))</f>
        <v>136</v>
      </c>
      <c r="S98" s="36" t="s">
        <v>222</v>
      </c>
      <c r="V98"/>
      <c r="W98" s="111"/>
      <c r="X98" s="103">
        <f>COUNTIF(H98:Q98,"&gt;0")</f>
        <v>3</v>
      </c>
      <c r="Y98" s="114">
        <f>SUM(H98:Q98)</f>
        <v>441</v>
      </c>
      <c r="Z98" s="114"/>
      <c r="AA98" s="35"/>
      <c r="AB98" s="35"/>
      <c r="AC98" s="35"/>
      <c r="AD98" s="35"/>
    </row>
    <row r="99" spans="1:30" ht="24.75" customHeight="1">
      <c r="A99" s="38" t="s">
        <v>223</v>
      </c>
      <c r="B99" s="117">
        <f>IF(AND(B98=0,C98=0,D98=0),0,IF(AND(B98=0,C98=0),D98,IF(B98=0,ROUND((C98+D98)/2,0),ROUND((B98+C98+D98)/3,0))))</f>
        <v>118</v>
      </c>
      <c r="C99" s="118"/>
      <c r="D99" s="119"/>
      <c r="E99" s="117">
        <f>IF(AND(E98=0,F98=0,G98=0),0,IF(AND(E98=0,F98=0),G98,IF(E98=0,ROUND((F98+G98)/2,0),ROUND((E98+F98+G98)/3,0))))</f>
        <v>123</v>
      </c>
      <c r="F99" s="118"/>
      <c r="G99" s="119"/>
      <c r="H99" s="53"/>
      <c r="I99" s="53"/>
      <c r="J99" s="53"/>
      <c r="K99" s="53"/>
      <c r="L99" s="53"/>
      <c r="M99" s="53"/>
      <c r="N99" s="53"/>
      <c r="O99" s="53"/>
      <c r="P99" s="53"/>
      <c r="Q99" s="53"/>
      <c r="R99" s="120"/>
      <c r="W99" s="53"/>
      <c r="X99" s="121">
        <f>COUNTIF(B99:G99,"&gt;0")</f>
        <v>2</v>
      </c>
      <c r="Y99" s="54">
        <f>B99+E99</f>
        <v>241</v>
      </c>
      <c r="Z99" s="54"/>
    </row>
    <row r="100" spans="1:30" ht="24.75" customHeight="1">
      <c r="A100" s="38" t="s">
        <v>220</v>
      </c>
      <c r="B100" s="70">
        <f>IF(OR($W100=0,B98=0),0,VLOOKUP($W100,単価データ!$A$1:$AE$10714,16,FALSE))</f>
        <v>0</v>
      </c>
      <c r="C100" s="70">
        <f>IF(OR($W100=0,C98=0),0,VLOOKUP($W100,単価データ!$A$1:$AE$10714,17,FALSE))</f>
        <v>0</v>
      </c>
      <c r="D100" s="70">
        <f>IF(OR($W100=0,D98=0),0,VLOOKUP($W100,単価データ!$A$1:$AE$10714,18,FALSE))</f>
        <v>0</v>
      </c>
      <c r="E100" s="70">
        <f>IF(OR($W100=0,E98=0),0,VLOOKUP($W100,単価データ!$A$1:$AE$10714,19,FALSE))</f>
        <v>0</v>
      </c>
      <c r="F100" s="70">
        <f>IF(OR($W100=0,F98=0),0,VLOOKUP($W100,単価データ!$A$1:$AE$10714,20,FALSE))</f>
        <v>0</v>
      </c>
      <c r="G100" s="70">
        <f>IF(OR($W100=0,G98=0),0,VLOOKUP($W100,単価データ!$A$1:$AE$10714,21,FALSE))</f>
        <v>0</v>
      </c>
      <c r="H100" s="70">
        <f>IF(OR($W100=0,H98=0),0,VLOOKUP($W100,単価データ!$A$1:$AE$10714,22,FALSE))</f>
        <v>0</v>
      </c>
      <c r="I100" s="70">
        <f>IF(OR($W100=0,I98=0),0,VLOOKUP($W100,単価データ!$A$1:$AE$10714,23,FALSE))</f>
        <v>0</v>
      </c>
      <c r="J100" s="70">
        <f>IF(OR($W100=0,J98=0),0,VLOOKUP($W100,単価データ!$A$1:$AE$10714,24,FALSE))</f>
        <v>0</v>
      </c>
      <c r="K100" s="70">
        <f>IF(OR($W100=0,K98=0),0,VLOOKUP($W100,単価データ!$A$1:$AE$10714,25,FALSE))</f>
        <v>0</v>
      </c>
      <c r="L100" s="70">
        <f>IF(OR($W100=0,L98=0),0,VLOOKUP($W100,単価データ!$A$1:$AE$10714,26,FALSE))</f>
        <v>0</v>
      </c>
      <c r="M100" s="70">
        <f>IF(OR($W100=0,M98=0),0,VLOOKUP($W100,単価データ!$A$1:$AE$10714,27,FALSE))</f>
        <v>0</v>
      </c>
      <c r="N100" s="70">
        <f>IF(OR($W100=0,N98=0),0,VLOOKUP($W100,単価データ!$A$1:$AE$10714,28,FALSE))</f>
        <v>0</v>
      </c>
      <c r="O100" s="70">
        <f>IF(OR($W100=0,O98=0),0,VLOOKUP($W100,単価データ!$A$1:$AE$10714,29,FALSE))</f>
        <v>0</v>
      </c>
      <c r="P100" s="70">
        <f>IF(OR($W100=0,P98=0),0,VLOOKUP($W100,単価データ!$A$1:$AE$10714,30,FALSE))</f>
        <v>0</v>
      </c>
      <c r="Q100" s="70">
        <f>IF(OR($W100=0,Q98=0),0,VLOOKUP($W100,単価データ!$A$1:$AE$10714,31,FALSE))</f>
        <v>0</v>
      </c>
      <c r="R100" s="116">
        <f>IF(X102=0,0,IF(LEN(ROUND(Z102/X102,0))&lt;4,ROUND(Z102/X102,0),ROUND(Z102/X102,-(LEN(ROUND(Z102/X102,0))-3))))</f>
        <v>0</v>
      </c>
      <c r="S100" s="36" t="s">
        <v>224</v>
      </c>
      <c r="V100"/>
      <c r="W100" s="111">
        <f>W78</f>
        <v>0</v>
      </c>
      <c r="X100" s="103"/>
      <c r="Y100" s="114"/>
      <c r="Z100" s="114">
        <f>SUM(H100:Q100)</f>
        <v>0</v>
      </c>
      <c r="AA100" s="35"/>
      <c r="AB100" s="35"/>
      <c r="AC100" s="35"/>
      <c r="AD100" s="35"/>
    </row>
    <row r="101" spans="1:30" ht="24.75" customHeight="1">
      <c r="A101" s="38" t="s">
        <v>225</v>
      </c>
      <c r="B101" s="117">
        <f>IF(AND(B100=0,C100=0,D100=0),0,IF(AND(B100=0,C100=0),D100,IF(B100=0,ROUND((C100+D100)/2,0),ROUND((B100+C100+D100)/3,0))))</f>
        <v>0</v>
      </c>
      <c r="C101" s="118"/>
      <c r="D101" s="119"/>
      <c r="E101" s="117">
        <f>IF(AND(E100=0,F100=0,G100=0),0,IF(AND(E100=0,F100=0),G100,IF(E100=0,ROUND((F100+G100)/2,0),ROUND((E100+F100+G100)/3,0))))</f>
        <v>0</v>
      </c>
      <c r="F101" s="118"/>
      <c r="G101" s="119"/>
      <c r="H101" s="53"/>
      <c r="I101" s="53"/>
      <c r="J101" s="53"/>
      <c r="K101" s="53"/>
      <c r="L101" s="53"/>
      <c r="M101" s="53"/>
      <c r="N101" s="53"/>
      <c r="O101" s="53"/>
      <c r="P101" s="53"/>
      <c r="Q101" s="53"/>
      <c r="R101" s="122"/>
      <c r="W101" s="53"/>
      <c r="X101" s="121"/>
      <c r="Y101" s="54"/>
      <c r="Z101" s="54">
        <f>B101+E101</f>
        <v>0</v>
      </c>
    </row>
    <row r="102" spans="1:30">
      <c r="A102" s="36" t="s">
        <v>226</v>
      </c>
      <c r="X102" s="59">
        <f>SUM(X91:X101)</f>
        <v>5</v>
      </c>
      <c r="Y102" s="59">
        <f>SUM(Y91:Y101)</f>
        <v>682</v>
      </c>
      <c r="Z102" s="59">
        <f>SUM(Z91:Z101)</f>
        <v>0</v>
      </c>
    </row>
    <row r="103" spans="1:30">
      <c r="W103" s="44"/>
      <c r="X103" s="44"/>
    </row>
    <row r="104" spans="1:30">
      <c r="X104" s="35"/>
    </row>
    <row r="105" spans="1:30">
      <c r="A105" s="36" t="s">
        <v>230</v>
      </c>
      <c r="X105" s="35"/>
    </row>
    <row r="106" spans="1:30" ht="24" customHeight="1">
      <c r="A106" s="50" t="s">
        <v>155</v>
      </c>
      <c r="B106" s="70" t="s">
        <v>156</v>
      </c>
      <c r="C106" s="222">
        <f>'スライド額算定調書（計算書）'!H5</f>
        <v>40000000</v>
      </c>
      <c r="D106" s="222"/>
      <c r="E106" s="221" t="s">
        <v>157</v>
      </c>
      <c r="F106" s="221"/>
      <c r="G106" s="221"/>
      <c r="H106" s="38" t="s">
        <v>158</v>
      </c>
      <c r="I106" s="243">
        <f>ROUNDDOWN(C106*0.01,0)</f>
        <v>400000</v>
      </c>
      <c r="J106" s="243"/>
    </row>
    <row r="107" spans="1:30" ht="22.5" customHeight="1">
      <c r="A107" s="123" t="s">
        <v>74</v>
      </c>
      <c r="B107" s="38" t="s">
        <v>73</v>
      </c>
      <c r="C107" s="223">
        <f>工事情報入力!B8</f>
        <v>0.89090910000000001</v>
      </c>
      <c r="D107" s="223"/>
      <c r="E107" s="53"/>
      <c r="F107" s="53"/>
      <c r="G107" s="53"/>
      <c r="H107" s="53"/>
      <c r="I107" s="53"/>
      <c r="J107" s="53"/>
    </row>
    <row r="108" spans="1:30" ht="22.5" customHeight="1">
      <c r="A108" s="123" t="s">
        <v>231</v>
      </c>
      <c r="B108" s="38" t="s">
        <v>67</v>
      </c>
      <c r="C108" s="124" t="str">
        <f t="shared" ref="C108:C109" si="30">$A$4</f>
        <v>軽油</v>
      </c>
      <c r="D108" s="56">
        <v>100</v>
      </c>
      <c r="E108" s="54" t="str">
        <f t="shared" ref="E108:E109" si="31">$A$38</f>
        <v>ガソリン</v>
      </c>
      <c r="F108" s="56">
        <v>120</v>
      </c>
      <c r="G108" s="54">
        <f t="shared" ref="G108:G109" si="32">$A$72</f>
        <v>0</v>
      </c>
      <c r="H108" s="56"/>
      <c r="I108" s="53"/>
      <c r="J108" s="53"/>
    </row>
    <row r="109" spans="1:30" ht="22.5" customHeight="1">
      <c r="A109" s="123" t="s">
        <v>232</v>
      </c>
      <c r="B109" s="38" t="s">
        <v>69</v>
      </c>
      <c r="C109" s="124" t="str">
        <f t="shared" si="30"/>
        <v>軽油</v>
      </c>
      <c r="D109" s="114">
        <f>T14</f>
        <v>24</v>
      </c>
      <c r="E109" s="54" t="str">
        <f t="shared" si="31"/>
        <v>ガソリン</v>
      </c>
      <c r="F109" s="114">
        <f>T48</f>
        <v>24</v>
      </c>
      <c r="G109" s="54">
        <f t="shared" si="32"/>
        <v>0</v>
      </c>
      <c r="H109" s="114">
        <f>T82</f>
        <v>0</v>
      </c>
      <c r="I109" s="53"/>
      <c r="J109" s="53"/>
      <c r="W109"/>
    </row>
    <row r="110" spans="1:30" ht="22.5" customHeight="1">
      <c r="A110" s="245" t="s">
        <v>233</v>
      </c>
      <c r="B110" s="245"/>
      <c r="C110" s="245" t="str">
        <f>IF($A$72=0,"〔"&amp;D109&amp;"×("&amp;$V$7&amp;"+"&amp;$V$8&amp;")+"&amp;F109&amp;"×("&amp;$V$41&amp;"+"&amp;$V$42&amp;")〕×"&amp;$C$107&amp;"×1.05=","〔"&amp;D109&amp;"×("&amp;$V$7&amp;"+"&amp;$V$8&amp;")+"&amp;F109&amp;"×("&amp;$V$41&amp;"+"&amp;$V$42&amp;")+"&amp;H109&amp;"×("&amp;$V$75&amp;"+"&amp;$V$76&amp;")〕×"&amp;$C$107&amp;"×1.05=")</f>
        <v>〔24×(24000+2800)+24×(24000+2800)〕×0.8909091×1.05=</v>
      </c>
      <c r="D110" s="245"/>
      <c r="E110" s="245"/>
      <c r="F110" s="245"/>
      <c r="G110" s="245"/>
      <c r="H110" s="245"/>
      <c r="I110" s="245"/>
      <c r="J110" s="52">
        <f>ROUNDDOWN((D109*($V$7+$V$8)+F109*($V$41+$V$42)+H109*($V$75+$V$76))*$C$107*1.05,0)</f>
        <v>1203368</v>
      </c>
      <c r="W110"/>
    </row>
    <row r="111" spans="1:30" ht="22.5" customHeight="1">
      <c r="A111" s="245" t="s">
        <v>234</v>
      </c>
      <c r="B111" s="245"/>
      <c r="C111" s="245" t="str">
        <f>IF(A72=0,$V$13&amp;"+"&amp;$V$47&amp;"=",$V$13&amp;"+"&amp;$V$47&amp;"+"&amp;$V$81&amp;"=")</f>
        <v>3714683+3714683=</v>
      </c>
      <c r="D111" s="245"/>
      <c r="E111" s="245"/>
      <c r="F111" s="245"/>
      <c r="G111" s="245"/>
      <c r="H111" s="245"/>
      <c r="I111" s="245"/>
      <c r="J111" s="125">
        <f>$V$13+$V$47+$V$81</f>
        <v>7429366</v>
      </c>
      <c r="W111"/>
    </row>
    <row r="112" spans="1:30" ht="22.5" customHeight="1">
      <c r="A112" s="245" t="s">
        <v>235</v>
      </c>
      <c r="B112" s="245"/>
      <c r="C112" s="245" t="str">
        <f>IF($A$72=0,"〔"&amp;D108&amp;"×("&amp;$V$7&amp;"+"&amp;$V$8&amp;")+"&amp;F108&amp;"×("&amp;$V$41&amp;"+"&amp;$V$42&amp;")〕×"&amp;$C$107&amp;"×1.05=","〔"&amp;D108&amp;"×("&amp;$V$7&amp;"+"&amp;$V$8&amp;")+"&amp;F108&amp;"×("&amp;$V$41&amp;"+"&amp;$V$42&amp;")+"&amp;H108&amp;"×("&amp;$V$75&amp;"+"&amp;$V$76&amp;")〕×"&amp;$C$107&amp;"×1.05=")</f>
        <v>〔100×(24000+2800)+120×(24000+2800)〕×0.8909091×1.05=</v>
      </c>
      <c r="D112" s="245"/>
      <c r="E112" s="245"/>
      <c r="F112" s="245"/>
      <c r="G112" s="245"/>
      <c r="H112" s="245"/>
      <c r="I112" s="245"/>
      <c r="J112" s="52">
        <f>ROUNDDOWN((D108*($V$7+$V$8)+F108*($V$41+$V$42)+H108*($V$75+$V$76))*$C$107*1.05,0)</f>
        <v>5515440</v>
      </c>
      <c r="W112"/>
    </row>
    <row r="113" spans="1:23" ht="22.5" customHeight="1">
      <c r="A113" s="229" t="s">
        <v>236</v>
      </c>
      <c r="B113" s="229"/>
      <c r="C113" s="94">
        <f>IF(AND(R13=0,R47=0,R81=0),J111,IF(J110&gt;=J111,J111,J110))</f>
        <v>7429366</v>
      </c>
      <c r="D113" s="106" t="s">
        <v>170</v>
      </c>
      <c r="E113" s="126">
        <f>J112</f>
        <v>5515440</v>
      </c>
      <c r="F113" s="106" t="s">
        <v>237</v>
      </c>
      <c r="G113" s="127"/>
      <c r="H113" s="127"/>
      <c r="I113" s="103"/>
      <c r="J113" s="125">
        <f>C113-E113</f>
        <v>1913926</v>
      </c>
      <c r="K113" s="244" t="str">
        <f>IF(J113&gt;I106,"1%以上で対象となる","1%以下で対象とならない")</f>
        <v>1%以上で対象となる</v>
      </c>
      <c r="L113" s="244"/>
      <c r="W113"/>
    </row>
  </sheetData>
  <sheetProtection selectLockedCells="1" selectUnlockedCells="1"/>
  <mergeCells count="52">
    <mergeCell ref="C106:D106"/>
    <mergeCell ref="E106:G106"/>
    <mergeCell ref="I106:J106"/>
    <mergeCell ref="A113:B113"/>
    <mergeCell ref="K113:L113"/>
    <mergeCell ref="C107:D107"/>
    <mergeCell ref="A110:B110"/>
    <mergeCell ref="C110:I110"/>
    <mergeCell ref="A111:B111"/>
    <mergeCell ref="C111:I111"/>
    <mergeCell ref="A112:B112"/>
    <mergeCell ref="C112:I112"/>
    <mergeCell ref="W73:W74"/>
    <mergeCell ref="B82:K82"/>
    <mergeCell ref="A85:V85"/>
    <mergeCell ref="A87:V87"/>
    <mergeCell ref="A88:D88"/>
    <mergeCell ref="U77:V78"/>
    <mergeCell ref="B48:K48"/>
    <mergeCell ref="A51:V51"/>
    <mergeCell ref="A53:V53"/>
    <mergeCell ref="A54:D54"/>
    <mergeCell ref="B71:I71"/>
    <mergeCell ref="B72:I72"/>
    <mergeCell ref="B73:R73"/>
    <mergeCell ref="S73:S74"/>
    <mergeCell ref="T73:T74"/>
    <mergeCell ref="U73:V74"/>
    <mergeCell ref="B39:R39"/>
    <mergeCell ref="S39:S40"/>
    <mergeCell ref="T39:T40"/>
    <mergeCell ref="U39:V40"/>
    <mergeCell ref="W39:W40"/>
    <mergeCell ref="U43:V44"/>
    <mergeCell ref="W21:W22"/>
    <mergeCell ref="X21:X22"/>
    <mergeCell ref="Y21:Y22"/>
    <mergeCell ref="Z21:Z22"/>
    <mergeCell ref="B37:I37"/>
    <mergeCell ref="B38:I38"/>
    <mergeCell ref="W5:W6"/>
    <mergeCell ref="U9:V10"/>
    <mergeCell ref="B14:K14"/>
    <mergeCell ref="A17:V17"/>
    <mergeCell ref="A19:V19"/>
    <mergeCell ref="A20:D20"/>
    <mergeCell ref="U5:V6"/>
    <mergeCell ref="B3:I3"/>
    <mergeCell ref="B4:I4"/>
    <mergeCell ref="B5:R5"/>
    <mergeCell ref="S5:S6"/>
    <mergeCell ref="T5:T6"/>
  </mergeCells>
  <phoneticPr fontId="35"/>
  <dataValidations count="1">
    <dataValidation type="custom" allowBlank="1" showErrorMessage="1" sqref="S7 S41 S75">
      <formula1>IF(S7&gt;K3-R7,"NG",S7)</formula1>
      <formula2>0</formula2>
    </dataValidation>
  </dataValidations>
  <pageMargins left="0.74791666666666667" right="0.31527777777777777" top="0.74791666666666667" bottom="0.74791666666666667" header="0.51180555555555551" footer="0.51180555555555551"/>
  <pageSetup paperSize="9" firstPageNumber="0" orientation="landscape"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Normal="100" workbookViewId="0"/>
  </sheetViews>
  <sheetFormatPr defaultRowHeight="13.5"/>
  <cols>
    <col min="1" max="2" width="9" customWidth="1"/>
    <col min="3" max="3" width="9.625" customWidth="1"/>
    <col min="4" max="4" width="5.625" customWidth="1"/>
    <col min="5" max="7" width="9" customWidth="1"/>
    <col min="8" max="8" width="11.5" customWidth="1"/>
    <col min="9" max="9" width="5.375" customWidth="1"/>
    <col min="10" max="11" width="9" customWidth="1"/>
    <col min="12" max="12" width="9.625" customWidth="1"/>
    <col min="13" max="13" width="5.625" customWidth="1"/>
    <col min="14" max="16" width="9" customWidth="1"/>
    <col min="17" max="17" width="11.5" customWidth="1"/>
  </cols>
  <sheetData>
    <row r="1" spans="1:17" ht="14.25">
      <c r="P1" s="10" t="s">
        <v>238</v>
      </c>
    </row>
    <row r="2" spans="1:17" ht="14.25">
      <c r="A2" s="10" t="s">
        <v>239</v>
      </c>
    </row>
    <row r="4" spans="1:17" ht="42" customHeight="1">
      <c r="A4" s="128" t="s">
        <v>240</v>
      </c>
      <c r="B4" s="129" t="s">
        <v>159</v>
      </c>
      <c r="C4" s="129" t="s">
        <v>102</v>
      </c>
      <c r="D4" s="129" t="s">
        <v>161</v>
      </c>
      <c r="E4" s="129" t="s">
        <v>241</v>
      </c>
      <c r="F4" s="129" t="s">
        <v>242</v>
      </c>
      <c r="G4" s="129" t="s">
        <v>243</v>
      </c>
      <c r="H4" s="129" t="s">
        <v>244</v>
      </c>
      <c r="J4" s="128"/>
      <c r="K4" s="129" t="s">
        <v>159</v>
      </c>
      <c r="L4" s="129" t="s">
        <v>102</v>
      </c>
      <c r="M4" s="129" t="s">
        <v>161</v>
      </c>
      <c r="N4" s="129" t="s">
        <v>241</v>
      </c>
      <c r="O4" s="129" t="s">
        <v>242</v>
      </c>
      <c r="P4" s="129" t="s">
        <v>243</v>
      </c>
      <c r="Q4" s="129" t="s">
        <v>244</v>
      </c>
    </row>
    <row r="5" spans="1:17" ht="35.1" customHeight="1">
      <c r="A5" s="130"/>
      <c r="B5" s="131" t="s">
        <v>193</v>
      </c>
      <c r="C5" s="132" t="s">
        <v>245</v>
      </c>
      <c r="D5" s="132" t="s">
        <v>246</v>
      </c>
      <c r="E5" s="133">
        <v>5000</v>
      </c>
      <c r="F5" s="133">
        <v>145</v>
      </c>
      <c r="G5" s="134">
        <f t="shared" ref="G5:G12" si="0">E5*F5</f>
        <v>725000</v>
      </c>
      <c r="H5" s="135" t="s">
        <v>247</v>
      </c>
      <c r="J5" s="130"/>
      <c r="K5" s="131"/>
      <c r="L5" s="131"/>
      <c r="M5" s="131"/>
      <c r="N5" s="133"/>
      <c r="O5" s="133"/>
      <c r="P5" s="134">
        <f t="shared" ref="P5:P12" si="1">N5*O5</f>
        <v>0</v>
      </c>
      <c r="Q5" s="135"/>
    </row>
    <row r="6" spans="1:17" ht="35.1" customHeight="1">
      <c r="A6" s="136"/>
      <c r="B6" s="136"/>
      <c r="C6" s="136"/>
      <c r="D6" s="136"/>
      <c r="E6" s="133">
        <v>10000</v>
      </c>
      <c r="F6" s="133">
        <v>148</v>
      </c>
      <c r="G6" s="134">
        <f t="shared" si="0"/>
        <v>1480000</v>
      </c>
      <c r="H6" s="135" t="s">
        <v>248</v>
      </c>
      <c r="J6" s="136"/>
      <c r="K6" s="136"/>
      <c r="L6" s="136"/>
      <c r="M6" s="136"/>
      <c r="N6" s="133"/>
      <c r="O6" s="133"/>
      <c r="P6" s="134">
        <f t="shared" si="1"/>
        <v>0</v>
      </c>
      <c r="Q6" s="135"/>
    </row>
    <row r="7" spans="1:17" ht="35.1" customHeight="1">
      <c r="A7" s="136"/>
      <c r="B7" s="136"/>
      <c r="C7" s="136"/>
      <c r="D7" s="136"/>
      <c r="E7" s="133">
        <v>15000</v>
      </c>
      <c r="F7" s="133">
        <v>149</v>
      </c>
      <c r="G7" s="134">
        <f t="shared" si="0"/>
        <v>2235000</v>
      </c>
      <c r="H7" s="135" t="s">
        <v>249</v>
      </c>
      <c r="J7" s="136"/>
      <c r="K7" s="136"/>
      <c r="L7" s="136"/>
      <c r="M7" s="136"/>
      <c r="N7" s="133"/>
      <c r="O7" s="133"/>
      <c r="P7" s="134">
        <f t="shared" si="1"/>
        <v>0</v>
      </c>
      <c r="Q7" s="135"/>
    </row>
    <row r="8" spans="1:17" ht="35.1" customHeight="1">
      <c r="A8" s="136"/>
      <c r="B8" s="136"/>
      <c r="C8" s="136"/>
      <c r="D8" s="136"/>
      <c r="E8" s="133">
        <v>14000</v>
      </c>
      <c r="F8" s="133">
        <v>152</v>
      </c>
      <c r="G8" s="134">
        <f t="shared" si="0"/>
        <v>2128000</v>
      </c>
      <c r="H8" s="135" t="s">
        <v>250</v>
      </c>
      <c r="J8" s="136"/>
      <c r="K8" s="136"/>
      <c r="L8" s="136"/>
      <c r="M8" s="136"/>
      <c r="N8" s="133"/>
      <c r="O8" s="133"/>
      <c r="P8" s="134">
        <f t="shared" si="1"/>
        <v>0</v>
      </c>
      <c r="Q8" s="135"/>
    </row>
    <row r="9" spans="1:17" ht="35.1" customHeight="1">
      <c r="A9" s="136"/>
      <c r="B9" s="136"/>
      <c r="C9" s="136"/>
      <c r="D9" s="136"/>
      <c r="E9" s="133"/>
      <c r="F9" s="133"/>
      <c r="G9" s="134">
        <f t="shared" si="0"/>
        <v>0</v>
      </c>
      <c r="H9" s="135"/>
      <c r="J9" s="136"/>
      <c r="K9" s="136"/>
      <c r="L9" s="136"/>
      <c r="M9" s="136"/>
      <c r="N9" s="133"/>
      <c r="O9" s="133"/>
      <c r="P9" s="134">
        <f t="shared" si="1"/>
        <v>0</v>
      </c>
      <c r="Q9" s="135"/>
    </row>
    <row r="10" spans="1:17" ht="35.1" customHeight="1">
      <c r="A10" s="136"/>
      <c r="B10" s="136"/>
      <c r="C10" s="136"/>
      <c r="D10" s="136"/>
      <c r="E10" s="133"/>
      <c r="F10" s="133"/>
      <c r="G10" s="134">
        <f t="shared" si="0"/>
        <v>0</v>
      </c>
      <c r="H10" s="135"/>
      <c r="J10" s="136"/>
      <c r="K10" s="136"/>
      <c r="L10" s="136"/>
      <c r="M10" s="136"/>
      <c r="N10" s="133"/>
      <c r="O10" s="133"/>
      <c r="P10" s="134">
        <f t="shared" si="1"/>
        <v>0</v>
      </c>
      <c r="Q10" s="135"/>
    </row>
    <row r="11" spans="1:17" ht="35.1" customHeight="1">
      <c r="A11" s="136"/>
      <c r="B11" s="136"/>
      <c r="C11" s="136"/>
      <c r="D11" s="136"/>
      <c r="E11" s="133"/>
      <c r="F11" s="133"/>
      <c r="G11" s="134">
        <f t="shared" si="0"/>
        <v>0</v>
      </c>
      <c r="H11" s="137"/>
      <c r="J11" s="136"/>
      <c r="K11" s="136"/>
      <c r="L11" s="136"/>
      <c r="M11" s="136"/>
      <c r="N11" s="133"/>
      <c r="O11" s="133"/>
      <c r="P11" s="134">
        <f t="shared" si="1"/>
        <v>0</v>
      </c>
      <c r="Q11" s="137"/>
    </row>
    <row r="12" spans="1:17" ht="35.1" customHeight="1">
      <c r="A12" s="136"/>
      <c r="B12" s="136"/>
      <c r="C12" s="136"/>
      <c r="D12" s="136"/>
      <c r="E12" s="133"/>
      <c r="F12" s="133"/>
      <c r="G12" s="134">
        <f t="shared" si="0"/>
        <v>0</v>
      </c>
      <c r="H12" s="137"/>
      <c r="J12" s="136"/>
      <c r="K12" s="136"/>
      <c r="L12" s="136"/>
      <c r="M12" s="136"/>
      <c r="N12" s="133"/>
      <c r="O12" s="133"/>
      <c r="P12" s="134">
        <f t="shared" si="1"/>
        <v>0</v>
      </c>
      <c r="Q12" s="137"/>
    </row>
    <row r="13" spans="1:17" ht="37.5" customHeight="1">
      <c r="A13" s="32" t="s">
        <v>251</v>
      </c>
      <c r="B13" s="111"/>
      <c r="C13" s="111"/>
      <c r="D13" s="111"/>
      <c r="E13" s="34">
        <f>SUM(E5:E12)</f>
        <v>44000</v>
      </c>
      <c r="F13" s="138"/>
      <c r="G13" s="34">
        <f>SUM(G5:G12)</f>
        <v>6568000</v>
      </c>
      <c r="H13" s="65">
        <f>IF(LEN(ROUND(G13/E13,0))&lt;4,ROUND(G13/E13,0),ROUND(G13/E13,-(LEN(ROUND(G13/E13,0))-3)))</f>
        <v>149</v>
      </c>
      <c r="J13" s="32" t="s">
        <v>251</v>
      </c>
      <c r="K13" s="111"/>
      <c r="L13" s="111"/>
      <c r="M13" s="111"/>
      <c r="N13" s="34">
        <f>SUM(N5:N12)</f>
        <v>0</v>
      </c>
      <c r="O13" s="138"/>
      <c r="P13" s="34">
        <f>SUM(P5:P12)</f>
        <v>0</v>
      </c>
      <c r="Q13" s="65" t="e">
        <f>IF(LEN(ROUND(P13/N13,0))&lt;4,ROUND(P13/N13,0),ROUND(P13/N13,-(LEN(ROUND(P13/N13,0))-3)))</f>
        <v>#DIV/0!</v>
      </c>
    </row>
    <row r="14" spans="1:17" ht="28.5" customHeight="1"/>
    <row r="15" spans="1:17" ht="42" customHeight="1">
      <c r="A15" s="128"/>
      <c r="B15" s="129" t="s">
        <v>159</v>
      </c>
      <c r="C15" s="129" t="s">
        <v>102</v>
      </c>
      <c r="D15" s="129" t="s">
        <v>161</v>
      </c>
      <c r="E15" s="129" t="s">
        <v>241</v>
      </c>
      <c r="F15" s="129" t="s">
        <v>242</v>
      </c>
      <c r="G15" s="129" t="s">
        <v>243</v>
      </c>
      <c r="H15" s="129" t="s">
        <v>244</v>
      </c>
      <c r="J15" s="128"/>
      <c r="K15" s="129" t="s">
        <v>159</v>
      </c>
      <c r="L15" s="129" t="s">
        <v>102</v>
      </c>
      <c r="M15" s="129" t="s">
        <v>161</v>
      </c>
      <c r="N15" s="129" t="s">
        <v>241</v>
      </c>
      <c r="O15" s="129" t="s">
        <v>242</v>
      </c>
      <c r="P15" s="129" t="s">
        <v>243</v>
      </c>
      <c r="Q15" s="129" t="s">
        <v>244</v>
      </c>
    </row>
    <row r="16" spans="1:17" ht="35.1" customHeight="1">
      <c r="A16" s="130"/>
      <c r="B16" s="131"/>
      <c r="C16" s="131"/>
      <c r="D16" s="131"/>
      <c r="E16" s="133"/>
      <c r="F16" s="133"/>
      <c r="G16" s="134">
        <f t="shared" ref="G16:G23" si="2">E16*F16</f>
        <v>0</v>
      </c>
      <c r="H16" s="135"/>
      <c r="J16" s="130"/>
      <c r="K16" s="131"/>
      <c r="L16" s="131"/>
      <c r="M16" s="131"/>
      <c r="N16" s="133"/>
      <c r="O16" s="133"/>
      <c r="P16" s="134">
        <f t="shared" ref="P16:P23" si="3">N16*O16</f>
        <v>0</v>
      </c>
      <c r="Q16" s="135"/>
    </row>
    <row r="17" spans="1:17" ht="35.1" customHeight="1">
      <c r="A17" s="136"/>
      <c r="B17" s="136"/>
      <c r="C17" s="136"/>
      <c r="D17" s="136"/>
      <c r="E17" s="133"/>
      <c r="F17" s="133"/>
      <c r="G17" s="134">
        <f t="shared" si="2"/>
        <v>0</v>
      </c>
      <c r="H17" s="135"/>
      <c r="J17" s="136"/>
      <c r="K17" s="136"/>
      <c r="L17" s="136"/>
      <c r="M17" s="136"/>
      <c r="N17" s="133"/>
      <c r="O17" s="133"/>
      <c r="P17" s="134">
        <f t="shared" si="3"/>
        <v>0</v>
      </c>
      <c r="Q17" s="135"/>
    </row>
    <row r="18" spans="1:17" ht="35.1" customHeight="1">
      <c r="A18" s="136"/>
      <c r="B18" s="136"/>
      <c r="C18" s="136"/>
      <c r="D18" s="136"/>
      <c r="E18" s="133"/>
      <c r="F18" s="133"/>
      <c r="G18" s="134">
        <f t="shared" si="2"/>
        <v>0</v>
      </c>
      <c r="H18" s="135"/>
      <c r="J18" s="136"/>
      <c r="K18" s="136"/>
      <c r="L18" s="136"/>
      <c r="M18" s="136"/>
      <c r="N18" s="133"/>
      <c r="O18" s="133"/>
      <c r="P18" s="134">
        <f t="shared" si="3"/>
        <v>0</v>
      </c>
      <c r="Q18" s="135"/>
    </row>
    <row r="19" spans="1:17" ht="35.1" customHeight="1">
      <c r="A19" s="136"/>
      <c r="B19" s="136"/>
      <c r="C19" s="136"/>
      <c r="D19" s="136"/>
      <c r="E19" s="133"/>
      <c r="F19" s="133"/>
      <c r="G19" s="134">
        <f t="shared" si="2"/>
        <v>0</v>
      </c>
      <c r="H19" s="135"/>
      <c r="J19" s="136"/>
      <c r="K19" s="136"/>
      <c r="L19" s="136"/>
      <c r="M19" s="136"/>
      <c r="N19" s="133"/>
      <c r="O19" s="133"/>
      <c r="P19" s="134">
        <f t="shared" si="3"/>
        <v>0</v>
      </c>
      <c r="Q19" s="135"/>
    </row>
    <row r="20" spans="1:17" ht="35.1" customHeight="1">
      <c r="A20" s="136"/>
      <c r="B20" s="136"/>
      <c r="C20" s="136"/>
      <c r="D20" s="136"/>
      <c r="E20" s="133"/>
      <c r="F20" s="133"/>
      <c r="G20" s="134">
        <f t="shared" si="2"/>
        <v>0</v>
      </c>
      <c r="H20" s="135"/>
      <c r="J20" s="136"/>
      <c r="K20" s="136"/>
      <c r="L20" s="136"/>
      <c r="M20" s="136"/>
      <c r="N20" s="133"/>
      <c r="O20" s="133"/>
      <c r="P20" s="134">
        <f t="shared" si="3"/>
        <v>0</v>
      </c>
      <c r="Q20" s="135"/>
    </row>
    <row r="21" spans="1:17" ht="35.1" customHeight="1">
      <c r="A21" s="136"/>
      <c r="B21" s="136"/>
      <c r="C21" s="136"/>
      <c r="D21" s="136"/>
      <c r="E21" s="133"/>
      <c r="F21" s="133"/>
      <c r="G21" s="134">
        <f t="shared" si="2"/>
        <v>0</v>
      </c>
      <c r="H21" s="135"/>
      <c r="J21" s="136"/>
      <c r="K21" s="136"/>
      <c r="L21" s="136"/>
      <c r="M21" s="136"/>
      <c r="N21" s="133"/>
      <c r="O21" s="133"/>
      <c r="P21" s="134">
        <f t="shared" si="3"/>
        <v>0</v>
      </c>
      <c r="Q21" s="135"/>
    </row>
    <row r="22" spans="1:17" ht="35.1" customHeight="1">
      <c r="A22" s="136"/>
      <c r="B22" s="136"/>
      <c r="C22" s="136"/>
      <c r="D22" s="136"/>
      <c r="E22" s="133"/>
      <c r="F22" s="133"/>
      <c r="G22" s="134">
        <f t="shared" si="2"/>
        <v>0</v>
      </c>
      <c r="H22" s="137"/>
      <c r="J22" s="136"/>
      <c r="K22" s="136"/>
      <c r="L22" s="136"/>
      <c r="M22" s="136"/>
      <c r="N22" s="133"/>
      <c r="O22" s="133"/>
      <c r="P22" s="134">
        <f t="shared" si="3"/>
        <v>0</v>
      </c>
      <c r="Q22" s="137"/>
    </row>
    <row r="23" spans="1:17" ht="35.1" customHeight="1">
      <c r="A23" s="136"/>
      <c r="B23" s="136"/>
      <c r="C23" s="136"/>
      <c r="D23" s="136"/>
      <c r="E23" s="133"/>
      <c r="F23" s="133"/>
      <c r="G23" s="134">
        <f t="shared" si="2"/>
        <v>0</v>
      </c>
      <c r="H23" s="137"/>
      <c r="J23" s="136"/>
      <c r="K23" s="136"/>
      <c r="L23" s="136"/>
      <c r="M23" s="136"/>
      <c r="N23" s="133"/>
      <c r="O23" s="133"/>
      <c r="P23" s="134">
        <f t="shared" si="3"/>
        <v>0</v>
      </c>
      <c r="Q23" s="137"/>
    </row>
    <row r="24" spans="1:17" ht="37.5" customHeight="1">
      <c r="A24" s="32" t="s">
        <v>251</v>
      </c>
      <c r="B24" s="111"/>
      <c r="C24" s="111"/>
      <c r="D24" s="111"/>
      <c r="E24" s="34">
        <f>SUM(E16:E23)</f>
        <v>0</v>
      </c>
      <c r="F24" s="138"/>
      <c r="G24" s="34">
        <f>SUM(G16:G23)</f>
        <v>0</v>
      </c>
      <c r="H24" s="65" t="e">
        <f>IF(LEN(ROUND(G24/E24,0))&lt;4,ROUND(G24/E24,0),ROUND(G24/E24,-(LEN(ROUND(G24/E24,0))-3)))</f>
        <v>#DIV/0!</v>
      </c>
      <c r="J24" s="32" t="s">
        <v>251</v>
      </c>
      <c r="K24" s="111"/>
      <c r="L24" s="111"/>
      <c r="M24" s="111"/>
      <c r="N24" s="34">
        <f>SUM(N16:N23)</f>
        <v>0</v>
      </c>
      <c r="O24" s="138"/>
      <c r="P24" s="34">
        <f>SUM(P16:P23)</f>
        <v>0</v>
      </c>
      <c r="Q24" s="65" t="e">
        <f>IF(LEN(ROUND(P24/N24,0))&lt;4,ROUND(P24/N24,0),ROUND(P24/N24,-(LEN(ROUND(P24/N24,0))-3)))</f>
        <v>#DIV/0!</v>
      </c>
    </row>
    <row r="25" spans="1:17" ht="28.5" customHeight="1"/>
    <row r="26" spans="1:17" ht="42" customHeight="1">
      <c r="A26" s="128"/>
      <c r="B26" s="129" t="s">
        <v>159</v>
      </c>
      <c r="C26" s="129" t="s">
        <v>102</v>
      </c>
      <c r="D26" s="129" t="s">
        <v>161</v>
      </c>
      <c r="E26" s="129" t="s">
        <v>241</v>
      </c>
      <c r="F26" s="129" t="s">
        <v>242</v>
      </c>
      <c r="G26" s="129" t="s">
        <v>243</v>
      </c>
      <c r="H26" s="129" t="s">
        <v>244</v>
      </c>
      <c r="J26" s="128"/>
      <c r="K26" s="129" t="s">
        <v>159</v>
      </c>
      <c r="L26" s="129" t="s">
        <v>102</v>
      </c>
      <c r="M26" s="129" t="s">
        <v>161</v>
      </c>
      <c r="N26" s="129" t="s">
        <v>241</v>
      </c>
      <c r="O26" s="129" t="s">
        <v>242</v>
      </c>
      <c r="P26" s="129" t="s">
        <v>243</v>
      </c>
      <c r="Q26" s="129" t="s">
        <v>244</v>
      </c>
    </row>
    <row r="27" spans="1:17" ht="35.1" customHeight="1">
      <c r="A27" s="130"/>
      <c r="B27" s="131"/>
      <c r="C27" s="131"/>
      <c r="D27" s="131"/>
      <c r="E27" s="133"/>
      <c r="F27" s="133"/>
      <c r="G27" s="134">
        <f t="shared" ref="G27:G34" si="4">E27*F27</f>
        <v>0</v>
      </c>
      <c r="H27" s="135"/>
      <c r="J27" s="130"/>
      <c r="K27" s="131"/>
      <c r="L27" s="131"/>
      <c r="M27" s="131"/>
      <c r="N27" s="133"/>
      <c r="O27" s="133"/>
      <c r="P27" s="134">
        <f t="shared" ref="P27:P34" si="5">N27*O27</f>
        <v>0</v>
      </c>
      <c r="Q27" s="135"/>
    </row>
    <row r="28" spans="1:17" ht="35.1" customHeight="1">
      <c r="A28" s="136"/>
      <c r="B28" s="136"/>
      <c r="C28" s="136"/>
      <c r="D28" s="136"/>
      <c r="E28" s="133"/>
      <c r="F28" s="133"/>
      <c r="G28" s="134">
        <f t="shared" si="4"/>
        <v>0</v>
      </c>
      <c r="H28" s="135"/>
      <c r="J28" s="136"/>
      <c r="K28" s="136"/>
      <c r="L28" s="136"/>
      <c r="M28" s="136"/>
      <c r="N28" s="133"/>
      <c r="O28" s="133"/>
      <c r="P28" s="134">
        <f t="shared" si="5"/>
        <v>0</v>
      </c>
      <c r="Q28" s="135"/>
    </row>
    <row r="29" spans="1:17" ht="35.1" customHeight="1">
      <c r="A29" s="136"/>
      <c r="B29" s="136"/>
      <c r="C29" s="136"/>
      <c r="D29" s="136"/>
      <c r="E29" s="133"/>
      <c r="F29" s="133"/>
      <c r="G29" s="134">
        <f t="shared" si="4"/>
        <v>0</v>
      </c>
      <c r="H29" s="135"/>
      <c r="J29" s="136"/>
      <c r="K29" s="136"/>
      <c r="L29" s="136"/>
      <c r="M29" s="136"/>
      <c r="N29" s="133"/>
      <c r="O29" s="133"/>
      <c r="P29" s="134">
        <f t="shared" si="5"/>
        <v>0</v>
      </c>
      <c r="Q29" s="135"/>
    </row>
    <row r="30" spans="1:17" ht="35.1" customHeight="1">
      <c r="A30" s="136"/>
      <c r="B30" s="136"/>
      <c r="C30" s="136"/>
      <c r="D30" s="136"/>
      <c r="E30" s="133"/>
      <c r="F30" s="133"/>
      <c r="G30" s="134">
        <f t="shared" si="4"/>
        <v>0</v>
      </c>
      <c r="H30" s="135"/>
      <c r="J30" s="136"/>
      <c r="K30" s="136"/>
      <c r="L30" s="136"/>
      <c r="M30" s="136"/>
      <c r="N30" s="133"/>
      <c r="O30" s="133"/>
      <c r="P30" s="134">
        <f t="shared" si="5"/>
        <v>0</v>
      </c>
      <c r="Q30" s="135"/>
    </row>
    <row r="31" spans="1:17" ht="35.1" customHeight="1">
      <c r="A31" s="136"/>
      <c r="B31" s="136"/>
      <c r="C31" s="136"/>
      <c r="D31" s="136"/>
      <c r="E31" s="133"/>
      <c r="F31" s="133"/>
      <c r="G31" s="134">
        <f t="shared" si="4"/>
        <v>0</v>
      </c>
      <c r="H31" s="135"/>
      <c r="J31" s="136"/>
      <c r="K31" s="136"/>
      <c r="L31" s="136"/>
      <c r="M31" s="136"/>
      <c r="N31" s="133"/>
      <c r="O31" s="133"/>
      <c r="P31" s="134">
        <f t="shared" si="5"/>
        <v>0</v>
      </c>
      <c r="Q31" s="135"/>
    </row>
    <row r="32" spans="1:17" ht="35.1" customHeight="1">
      <c r="A32" s="136"/>
      <c r="B32" s="136"/>
      <c r="C32" s="136"/>
      <c r="D32" s="136"/>
      <c r="E32" s="133"/>
      <c r="F32" s="133"/>
      <c r="G32" s="134">
        <f t="shared" si="4"/>
        <v>0</v>
      </c>
      <c r="H32" s="135"/>
      <c r="J32" s="136"/>
      <c r="K32" s="136"/>
      <c r="L32" s="136"/>
      <c r="M32" s="136"/>
      <c r="N32" s="133"/>
      <c r="O32" s="133"/>
      <c r="P32" s="134">
        <f t="shared" si="5"/>
        <v>0</v>
      </c>
      <c r="Q32" s="135"/>
    </row>
    <row r="33" spans="1:17" ht="35.1" customHeight="1">
      <c r="A33" s="136"/>
      <c r="B33" s="136"/>
      <c r="C33" s="136"/>
      <c r="D33" s="136"/>
      <c r="E33" s="133"/>
      <c r="F33" s="133"/>
      <c r="G33" s="134">
        <f t="shared" si="4"/>
        <v>0</v>
      </c>
      <c r="H33" s="137"/>
      <c r="J33" s="136"/>
      <c r="K33" s="136"/>
      <c r="L33" s="136"/>
      <c r="M33" s="136"/>
      <c r="N33" s="133"/>
      <c r="O33" s="133"/>
      <c r="P33" s="134">
        <f t="shared" si="5"/>
        <v>0</v>
      </c>
      <c r="Q33" s="137"/>
    </row>
    <row r="34" spans="1:17" ht="35.1" customHeight="1">
      <c r="A34" s="136"/>
      <c r="B34" s="136"/>
      <c r="C34" s="136"/>
      <c r="D34" s="136"/>
      <c r="E34" s="133"/>
      <c r="F34" s="133"/>
      <c r="G34" s="134">
        <f t="shared" si="4"/>
        <v>0</v>
      </c>
      <c r="H34" s="137"/>
      <c r="J34" s="136"/>
      <c r="K34" s="136"/>
      <c r="L34" s="136"/>
      <c r="M34" s="136"/>
      <c r="N34" s="133"/>
      <c r="O34" s="133"/>
      <c r="P34" s="134">
        <f t="shared" si="5"/>
        <v>0</v>
      </c>
      <c r="Q34" s="137"/>
    </row>
    <row r="35" spans="1:17" ht="37.5" customHeight="1">
      <c r="A35" s="32" t="s">
        <v>251</v>
      </c>
      <c r="B35" s="111"/>
      <c r="C35" s="111"/>
      <c r="D35" s="111"/>
      <c r="E35" s="34">
        <f>SUM(E27:E34)</f>
        <v>0</v>
      </c>
      <c r="F35" s="138"/>
      <c r="G35" s="34">
        <f>SUM(G27:G34)</f>
        <v>0</v>
      </c>
      <c r="H35" s="65" t="e">
        <f>IF(LEN(ROUND(G35/E35,0))&lt;4,ROUND(G35/E35,0),ROUND(G35/E35,-(LEN(ROUND(G35/E35,0))-3)))</f>
        <v>#DIV/0!</v>
      </c>
      <c r="J35" s="32" t="s">
        <v>251</v>
      </c>
      <c r="K35" s="111"/>
      <c r="L35" s="111"/>
      <c r="M35" s="111"/>
      <c r="N35" s="34">
        <f>SUM(N27:N34)</f>
        <v>0</v>
      </c>
      <c r="O35" s="138"/>
      <c r="P35" s="34">
        <f>SUM(P27:P34)</f>
        <v>0</v>
      </c>
      <c r="Q35" s="65" t="e">
        <f>IF(LEN(ROUND(P35/N35,0))&lt;4,ROUND(P35/N35,0),ROUND(P35/N35,-(LEN(ROUND(P35/N35,0))-3)))</f>
        <v>#DIV/0!</v>
      </c>
    </row>
  </sheetData>
  <sheetProtection selectLockedCells="1" selectUnlockedCells="1"/>
  <phoneticPr fontId="35"/>
  <pageMargins left="0.51180555555555551" right="0.31527777777777777" top="0.74791666666666667" bottom="0.74791666666666667" header="0.51180555555555551" footer="0.51180555555555551"/>
  <pageSetup paperSize="9" firstPageNumber="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Normal="100" workbookViewId="0"/>
  </sheetViews>
  <sheetFormatPr defaultRowHeight="13.5"/>
  <cols>
    <col min="1" max="1" width="10.5" customWidth="1"/>
    <col min="2" max="2" width="18.375" customWidth="1"/>
    <col min="3" max="3" width="5.25" customWidth="1"/>
    <col min="4" max="4" width="14" customWidth="1"/>
    <col min="5" max="7" width="10.5" customWidth="1"/>
    <col min="8" max="8" width="11.125" customWidth="1"/>
    <col min="9" max="9" width="10.5" customWidth="1"/>
    <col min="10" max="10" width="11.375" customWidth="1"/>
    <col min="11" max="11" width="12.625" customWidth="1"/>
    <col min="12" max="12" width="13.75" customWidth="1"/>
    <col min="13" max="13" width="13.625" customWidth="1"/>
  </cols>
  <sheetData>
    <row r="1" spans="1:11" ht="14.25">
      <c r="K1" s="10" t="s">
        <v>252</v>
      </c>
    </row>
    <row r="2" spans="1:11" ht="14.25">
      <c r="A2" s="10" t="s">
        <v>253</v>
      </c>
    </row>
    <row r="4" spans="1:11" ht="14.25">
      <c r="A4" s="10" t="s">
        <v>254</v>
      </c>
    </row>
    <row r="5" spans="1:11" ht="21.75" customHeight="1">
      <c r="A5" s="10" t="s">
        <v>255</v>
      </c>
    </row>
    <row r="6" spans="1:11" ht="14.25">
      <c r="A6" s="10" t="s">
        <v>256</v>
      </c>
    </row>
    <row r="8" spans="1:11" ht="14.25">
      <c r="A8" s="10" t="s">
        <v>257</v>
      </c>
    </row>
    <row r="9" spans="1:11" ht="14.25">
      <c r="A9" s="10" t="s">
        <v>258</v>
      </c>
    </row>
    <row r="11" spans="1:11" ht="14.25">
      <c r="A11" s="139" t="s">
        <v>259</v>
      </c>
      <c r="B11" s="246" t="s">
        <v>260</v>
      </c>
      <c r="C11" s="246"/>
      <c r="D11" s="140" t="s">
        <v>246</v>
      </c>
      <c r="E11" s="247"/>
      <c r="F11" s="247"/>
      <c r="G11" s="247"/>
      <c r="H11" s="247"/>
    </row>
    <row r="12" spans="1:11" ht="14.25">
      <c r="A12" s="139" t="s">
        <v>261</v>
      </c>
      <c r="B12" s="246" t="s">
        <v>262</v>
      </c>
      <c r="C12" s="246"/>
      <c r="D12" s="140" t="s">
        <v>263</v>
      </c>
      <c r="E12" s="246" t="s">
        <v>264</v>
      </c>
      <c r="F12" s="246"/>
      <c r="G12" s="246"/>
      <c r="H12" s="246"/>
    </row>
    <row r="13" spans="1:11" ht="14.25">
      <c r="A13" s="139" t="s">
        <v>265</v>
      </c>
      <c r="B13" s="246" t="s">
        <v>266</v>
      </c>
      <c r="C13" s="246"/>
      <c r="D13" s="140" t="s">
        <v>267</v>
      </c>
      <c r="E13" s="246" t="s">
        <v>268</v>
      </c>
      <c r="F13" s="246"/>
      <c r="G13" s="246"/>
      <c r="H13" s="246"/>
    </row>
    <row r="14" spans="1:11" ht="14.25">
      <c r="A14" s="139" t="s">
        <v>269</v>
      </c>
      <c r="B14" s="246" t="s">
        <v>270</v>
      </c>
      <c r="C14" s="246"/>
      <c r="D14" s="140" t="s">
        <v>271</v>
      </c>
      <c r="E14" s="246" t="s">
        <v>272</v>
      </c>
      <c r="F14" s="246"/>
      <c r="G14" s="246"/>
      <c r="H14" s="246"/>
    </row>
    <row r="15" spans="1:11" ht="14.25">
      <c r="A15" s="139" t="s">
        <v>273</v>
      </c>
      <c r="B15" s="246" t="s">
        <v>274</v>
      </c>
      <c r="C15" s="246"/>
      <c r="D15" s="140" t="s">
        <v>275</v>
      </c>
      <c r="E15" s="246" t="s">
        <v>276</v>
      </c>
      <c r="F15" s="246"/>
      <c r="G15" s="246"/>
      <c r="H15" s="246"/>
    </row>
    <row r="16" spans="1:11" ht="14.25">
      <c r="A16" s="139" t="s">
        <v>277</v>
      </c>
      <c r="B16" s="246" t="s">
        <v>278</v>
      </c>
      <c r="C16" s="246"/>
      <c r="D16" s="4" t="s">
        <v>279</v>
      </c>
      <c r="E16" s="246" t="s">
        <v>280</v>
      </c>
      <c r="F16" s="246"/>
      <c r="G16" s="246"/>
      <c r="H16" s="246"/>
    </row>
    <row r="17" spans="1:12" ht="14.25">
      <c r="A17" s="139" t="s">
        <v>281</v>
      </c>
      <c r="B17" s="246" t="s">
        <v>282</v>
      </c>
      <c r="C17" s="246"/>
      <c r="D17" s="4" t="s">
        <v>279</v>
      </c>
      <c r="E17" s="246" t="s">
        <v>160</v>
      </c>
      <c r="F17" s="246"/>
      <c r="G17" s="246"/>
      <c r="H17" s="246"/>
    </row>
    <row r="19" spans="1:12" ht="24" customHeight="1">
      <c r="A19" s="203" t="s">
        <v>159</v>
      </c>
      <c r="B19" s="203" t="s">
        <v>102</v>
      </c>
      <c r="C19" s="203" t="s">
        <v>161</v>
      </c>
      <c r="D19" s="203" t="s">
        <v>283</v>
      </c>
      <c r="E19" s="141" t="s">
        <v>284</v>
      </c>
      <c r="F19" s="141" t="s">
        <v>285</v>
      </c>
      <c r="G19" s="142" t="s">
        <v>286</v>
      </c>
      <c r="H19" s="142" t="s">
        <v>287</v>
      </c>
      <c r="I19" s="248" t="s">
        <v>288</v>
      </c>
      <c r="J19" s="248" t="s">
        <v>289</v>
      </c>
      <c r="K19" s="248" t="s">
        <v>290</v>
      </c>
      <c r="L19" s="143" t="s">
        <v>291</v>
      </c>
    </row>
    <row r="20" spans="1:12" ht="22.5" customHeight="1">
      <c r="A20" s="203"/>
      <c r="B20" s="203"/>
      <c r="C20" s="203"/>
      <c r="D20" s="203"/>
      <c r="E20" s="144" t="s">
        <v>292</v>
      </c>
      <c r="F20" s="144" t="s">
        <v>267</v>
      </c>
      <c r="G20" s="144" t="s">
        <v>271</v>
      </c>
      <c r="H20" s="144" t="s">
        <v>275</v>
      </c>
      <c r="I20" s="248"/>
      <c r="J20" s="248"/>
      <c r="K20" s="248"/>
      <c r="L20" s="144" t="s">
        <v>246</v>
      </c>
    </row>
    <row r="21" spans="1:12" ht="22.5" customHeight="1">
      <c r="A21" s="145" t="s">
        <v>293</v>
      </c>
      <c r="B21" s="146" t="s">
        <v>294</v>
      </c>
      <c r="C21" s="146" t="s">
        <v>295</v>
      </c>
      <c r="D21" s="145" t="s">
        <v>296</v>
      </c>
      <c r="E21" s="147">
        <v>5</v>
      </c>
      <c r="F21" s="145">
        <v>40</v>
      </c>
      <c r="G21" s="147">
        <v>246</v>
      </c>
      <c r="H21" s="148">
        <v>0.05</v>
      </c>
      <c r="I21" s="149">
        <f t="shared" ref="I21:I38" si="0">IF(G21*H21&lt;1,ROUND(G21*H21,2),IF(FIND(".",G21*H21)=2,ROUND(G21*H21,1),IF(FIND(".",G21*H21)=3,ROUND(G21*H21,0),ROUND(G21*H21,-1))))</f>
        <v>12</v>
      </c>
      <c r="J21" s="147">
        <v>4.5999999999999996</v>
      </c>
      <c r="K21" s="145">
        <v>5000</v>
      </c>
      <c r="L21" s="150">
        <f t="shared" ref="L21:L38" si="1">IF(I21=0,0,ROUNDDOWN(E21/F21*I21/J21*K21,1))</f>
        <v>1630.4</v>
      </c>
    </row>
    <row r="22" spans="1:12" ht="22.5" customHeight="1">
      <c r="A22" s="145"/>
      <c r="B22" s="145"/>
      <c r="C22" s="145"/>
      <c r="D22" s="145"/>
      <c r="E22" s="145"/>
      <c r="F22" s="145"/>
      <c r="G22" s="151"/>
      <c r="H22" s="145"/>
      <c r="I22" s="34">
        <f t="shared" si="0"/>
        <v>0</v>
      </c>
      <c r="J22" s="145"/>
      <c r="K22" s="145"/>
      <c r="L22" s="150">
        <f t="shared" si="1"/>
        <v>0</v>
      </c>
    </row>
    <row r="23" spans="1:12" ht="22.5" customHeight="1">
      <c r="A23" s="145"/>
      <c r="B23" s="145"/>
      <c r="C23" s="145"/>
      <c r="D23" s="145"/>
      <c r="E23" s="145"/>
      <c r="F23" s="145"/>
      <c r="G23" s="145"/>
      <c r="H23" s="145"/>
      <c r="I23" s="34">
        <f t="shared" si="0"/>
        <v>0</v>
      </c>
      <c r="J23" s="145"/>
      <c r="K23" s="145"/>
      <c r="L23" s="150">
        <f t="shared" si="1"/>
        <v>0</v>
      </c>
    </row>
    <row r="24" spans="1:12" ht="22.5" customHeight="1">
      <c r="A24" s="145"/>
      <c r="B24" s="145"/>
      <c r="C24" s="145"/>
      <c r="D24" s="145"/>
      <c r="E24" s="145"/>
      <c r="F24" s="145"/>
      <c r="G24" s="145"/>
      <c r="H24" s="145"/>
      <c r="I24" s="34">
        <f t="shared" si="0"/>
        <v>0</v>
      </c>
      <c r="J24" s="145"/>
      <c r="K24" s="145"/>
      <c r="L24" s="150">
        <f t="shared" si="1"/>
        <v>0</v>
      </c>
    </row>
    <row r="25" spans="1:12" ht="22.5" customHeight="1">
      <c r="A25" s="145"/>
      <c r="B25" s="145"/>
      <c r="C25" s="145"/>
      <c r="D25" s="145"/>
      <c r="E25" s="145"/>
      <c r="F25" s="145"/>
      <c r="G25" s="145"/>
      <c r="H25" s="145"/>
      <c r="I25" s="34">
        <f t="shared" si="0"/>
        <v>0</v>
      </c>
      <c r="J25" s="145"/>
      <c r="K25" s="145"/>
      <c r="L25" s="150">
        <f t="shared" si="1"/>
        <v>0</v>
      </c>
    </row>
    <row r="26" spans="1:12" ht="22.5" customHeight="1">
      <c r="A26" s="145"/>
      <c r="B26" s="145"/>
      <c r="C26" s="145"/>
      <c r="D26" s="145"/>
      <c r="E26" s="145"/>
      <c r="F26" s="145"/>
      <c r="G26" s="145"/>
      <c r="H26" s="145"/>
      <c r="I26" s="34">
        <f t="shared" si="0"/>
        <v>0</v>
      </c>
      <c r="J26" s="145"/>
      <c r="K26" s="145"/>
      <c r="L26" s="150">
        <f t="shared" si="1"/>
        <v>0</v>
      </c>
    </row>
    <row r="27" spans="1:12" ht="22.5" customHeight="1">
      <c r="A27" s="145"/>
      <c r="B27" s="145"/>
      <c r="C27" s="145"/>
      <c r="D27" s="145"/>
      <c r="E27" s="145"/>
      <c r="F27" s="145"/>
      <c r="G27" s="145"/>
      <c r="H27" s="145"/>
      <c r="I27" s="34">
        <f t="shared" si="0"/>
        <v>0</v>
      </c>
      <c r="J27" s="145"/>
      <c r="K27" s="145"/>
      <c r="L27" s="150">
        <f t="shared" si="1"/>
        <v>0</v>
      </c>
    </row>
    <row r="28" spans="1:12" ht="22.5" customHeight="1">
      <c r="A28" s="145"/>
      <c r="B28" s="145"/>
      <c r="C28" s="145"/>
      <c r="D28" s="145"/>
      <c r="E28" s="145"/>
      <c r="F28" s="145"/>
      <c r="G28" s="145"/>
      <c r="H28" s="145"/>
      <c r="I28" s="34">
        <f t="shared" si="0"/>
        <v>0</v>
      </c>
      <c r="J28" s="145"/>
      <c r="K28" s="145"/>
      <c r="L28" s="150">
        <f t="shared" si="1"/>
        <v>0</v>
      </c>
    </row>
    <row r="29" spans="1:12" ht="22.5" customHeight="1">
      <c r="A29" s="145"/>
      <c r="B29" s="145"/>
      <c r="C29" s="145"/>
      <c r="D29" s="145"/>
      <c r="E29" s="145"/>
      <c r="F29" s="145"/>
      <c r="G29" s="145"/>
      <c r="H29" s="145"/>
      <c r="I29" s="34">
        <f t="shared" si="0"/>
        <v>0</v>
      </c>
      <c r="J29" s="145"/>
      <c r="K29" s="145"/>
      <c r="L29" s="150">
        <f t="shared" si="1"/>
        <v>0</v>
      </c>
    </row>
    <row r="30" spans="1:12" ht="22.5" customHeight="1">
      <c r="A30" s="145"/>
      <c r="B30" s="145"/>
      <c r="C30" s="145"/>
      <c r="D30" s="145"/>
      <c r="E30" s="145"/>
      <c r="F30" s="145"/>
      <c r="G30" s="145"/>
      <c r="H30" s="145"/>
      <c r="I30" s="34">
        <f t="shared" si="0"/>
        <v>0</v>
      </c>
      <c r="J30" s="145"/>
      <c r="K30" s="145"/>
      <c r="L30" s="150">
        <f t="shared" si="1"/>
        <v>0</v>
      </c>
    </row>
    <row r="31" spans="1:12" ht="22.5" customHeight="1">
      <c r="A31" s="145"/>
      <c r="B31" s="145"/>
      <c r="C31" s="145"/>
      <c r="D31" s="145"/>
      <c r="E31" s="145"/>
      <c r="F31" s="145"/>
      <c r="G31" s="145"/>
      <c r="H31" s="145"/>
      <c r="I31" s="34">
        <f t="shared" si="0"/>
        <v>0</v>
      </c>
      <c r="J31" s="145"/>
      <c r="K31" s="145"/>
      <c r="L31" s="150">
        <f t="shared" si="1"/>
        <v>0</v>
      </c>
    </row>
    <row r="32" spans="1:12" ht="22.5" customHeight="1">
      <c r="A32" s="145"/>
      <c r="B32" s="145"/>
      <c r="C32" s="145"/>
      <c r="D32" s="145"/>
      <c r="E32" s="145"/>
      <c r="F32" s="145"/>
      <c r="G32" s="145"/>
      <c r="H32" s="145"/>
      <c r="I32" s="34">
        <f t="shared" si="0"/>
        <v>0</v>
      </c>
      <c r="J32" s="145"/>
      <c r="K32" s="145"/>
      <c r="L32" s="150">
        <f t="shared" si="1"/>
        <v>0</v>
      </c>
    </row>
    <row r="33" spans="1:12" ht="22.5" customHeight="1">
      <c r="A33" s="145"/>
      <c r="B33" s="145"/>
      <c r="C33" s="145"/>
      <c r="D33" s="145"/>
      <c r="E33" s="145"/>
      <c r="F33" s="145"/>
      <c r="G33" s="145"/>
      <c r="H33" s="145"/>
      <c r="I33" s="34">
        <f t="shared" si="0"/>
        <v>0</v>
      </c>
      <c r="J33" s="145"/>
      <c r="K33" s="145"/>
      <c r="L33" s="150">
        <f t="shared" si="1"/>
        <v>0</v>
      </c>
    </row>
    <row r="34" spans="1:12" ht="22.5" customHeight="1">
      <c r="A34" s="145"/>
      <c r="B34" s="145"/>
      <c r="C34" s="145"/>
      <c r="D34" s="145"/>
      <c r="E34" s="145"/>
      <c r="F34" s="145"/>
      <c r="G34" s="145"/>
      <c r="H34" s="145"/>
      <c r="I34" s="34">
        <f t="shared" si="0"/>
        <v>0</v>
      </c>
      <c r="J34" s="145"/>
      <c r="K34" s="145"/>
      <c r="L34" s="150">
        <f t="shared" si="1"/>
        <v>0</v>
      </c>
    </row>
    <row r="35" spans="1:12" ht="22.5" customHeight="1">
      <c r="A35" s="145"/>
      <c r="B35" s="145"/>
      <c r="C35" s="145"/>
      <c r="D35" s="145"/>
      <c r="E35" s="145"/>
      <c r="F35" s="145"/>
      <c r="G35" s="145"/>
      <c r="H35" s="145"/>
      <c r="I35" s="34">
        <f t="shared" si="0"/>
        <v>0</v>
      </c>
      <c r="J35" s="145"/>
      <c r="K35" s="145"/>
      <c r="L35" s="150">
        <f t="shared" si="1"/>
        <v>0</v>
      </c>
    </row>
    <row r="36" spans="1:12" ht="22.5" customHeight="1">
      <c r="A36" s="145"/>
      <c r="B36" s="145"/>
      <c r="C36" s="145"/>
      <c r="D36" s="145"/>
      <c r="E36" s="145"/>
      <c r="F36" s="145"/>
      <c r="G36" s="145"/>
      <c r="H36" s="145"/>
      <c r="I36" s="34">
        <f t="shared" si="0"/>
        <v>0</v>
      </c>
      <c r="J36" s="145"/>
      <c r="K36" s="145"/>
      <c r="L36" s="150">
        <f t="shared" si="1"/>
        <v>0</v>
      </c>
    </row>
    <row r="37" spans="1:12" ht="22.5" customHeight="1">
      <c r="A37" s="145"/>
      <c r="B37" s="145"/>
      <c r="C37" s="145"/>
      <c r="D37" s="145"/>
      <c r="E37" s="145"/>
      <c r="F37" s="145"/>
      <c r="G37" s="145"/>
      <c r="H37" s="145"/>
      <c r="I37" s="34">
        <f t="shared" si="0"/>
        <v>0</v>
      </c>
      <c r="J37" s="145"/>
      <c r="K37" s="145"/>
      <c r="L37" s="150">
        <f t="shared" si="1"/>
        <v>0</v>
      </c>
    </row>
    <row r="38" spans="1:12" ht="22.5" customHeight="1">
      <c r="A38" s="152"/>
      <c r="B38" s="152"/>
      <c r="C38" s="152"/>
      <c r="D38" s="152"/>
      <c r="E38" s="152"/>
      <c r="F38" s="152"/>
      <c r="G38" s="152"/>
      <c r="H38" s="152"/>
      <c r="I38" s="153">
        <f t="shared" si="0"/>
        <v>0</v>
      </c>
      <c r="J38" s="152"/>
      <c r="K38" s="152"/>
      <c r="L38" s="154">
        <f t="shared" si="1"/>
        <v>0</v>
      </c>
    </row>
    <row r="39" spans="1:12" ht="22.5" customHeight="1">
      <c r="A39" s="155" t="s">
        <v>297</v>
      </c>
      <c r="B39" s="156"/>
      <c r="C39" s="156"/>
      <c r="D39" s="156"/>
      <c r="E39" s="156"/>
      <c r="F39" s="156"/>
      <c r="G39" s="156"/>
      <c r="H39" s="156"/>
      <c r="I39" s="156"/>
      <c r="J39" s="156"/>
      <c r="K39" s="156"/>
      <c r="L39" s="157">
        <f>SUM(L21:L38)</f>
        <v>1630.4</v>
      </c>
    </row>
    <row r="41" spans="1:12" ht="14.25">
      <c r="A41" s="10" t="s">
        <v>298</v>
      </c>
    </row>
    <row r="42" spans="1:12" ht="14.25">
      <c r="A42" s="10" t="s">
        <v>299</v>
      </c>
    </row>
    <row r="43" spans="1:12" ht="14.25">
      <c r="A43" s="10" t="s">
        <v>300</v>
      </c>
    </row>
    <row r="44" spans="1:12" ht="14.25">
      <c r="A44" s="10" t="s">
        <v>301</v>
      </c>
    </row>
    <row r="45" spans="1:12" ht="14.25">
      <c r="A45" s="10" t="s">
        <v>302</v>
      </c>
    </row>
    <row r="47" spans="1:12" ht="14.25">
      <c r="A47" s="10" t="s">
        <v>303</v>
      </c>
    </row>
    <row r="48" spans="1:12" ht="14.25">
      <c r="A48" s="10" t="s">
        <v>258</v>
      </c>
    </row>
    <row r="50" spans="1:11" ht="14.25">
      <c r="A50" s="139" t="s">
        <v>259</v>
      </c>
      <c r="B50" s="246" t="s">
        <v>260</v>
      </c>
      <c r="C50" s="246"/>
      <c r="D50" s="140" t="s">
        <v>246</v>
      </c>
      <c r="E50" s="247"/>
      <c r="F50" s="247"/>
      <c r="G50" s="247"/>
      <c r="H50" s="247"/>
    </row>
    <row r="51" spans="1:11" ht="14.25">
      <c r="A51" s="139" t="s">
        <v>261</v>
      </c>
      <c r="B51" s="246" t="s">
        <v>262</v>
      </c>
      <c r="C51" s="246"/>
      <c r="D51" s="140" t="s">
        <v>304</v>
      </c>
      <c r="E51" s="246" t="s">
        <v>305</v>
      </c>
      <c r="F51" s="246"/>
      <c r="G51" s="246"/>
      <c r="H51" s="246"/>
    </row>
    <row r="52" spans="1:11" ht="14.25">
      <c r="A52" s="139" t="s">
        <v>265</v>
      </c>
      <c r="B52" s="246" t="s">
        <v>266</v>
      </c>
      <c r="C52" s="246"/>
      <c r="D52" s="140" t="s">
        <v>267</v>
      </c>
      <c r="E52" s="247" t="s">
        <v>306</v>
      </c>
      <c r="F52" s="247"/>
      <c r="G52" s="247"/>
      <c r="H52" s="247"/>
    </row>
    <row r="53" spans="1:11" ht="14.25">
      <c r="A53" s="139" t="s">
        <v>269</v>
      </c>
      <c r="B53" s="246" t="s">
        <v>270</v>
      </c>
      <c r="C53" s="246"/>
      <c r="D53" s="140" t="s">
        <v>271</v>
      </c>
      <c r="E53" s="246" t="s">
        <v>272</v>
      </c>
      <c r="F53" s="246"/>
      <c r="G53" s="246"/>
      <c r="H53" s="246"/>
    </row>
    <row r="54" spans="1:11" ht="14.25">
      <c r="A54" s="139" t="s">
        <v>273</v>
      </c>
      <c r="B54" s="246" t="s">
        <v>274</v>
      </c>
      <c r="C54" s="246"/>
      <c r="D54" s="140" t="s">
        <v>275</v>
      </c>
      <c r="E54" s="246" t="s">
        <v>276</v>
      </c>
      <c r="F54" s="246"/>
      <c r="G54" s="246"/>
      <c r="H54" s="246"/>
    </row>
    <row r="55" spans="1:11" ht="14.25">
      <c r="A55" s="249" t="s">
        <v>281</v>
      </c>
      <c r="B55" s="250" t="s">
        <v>307</v>
      </c>
      <c r="C55" s="250"/>
      <c r="D55" s="158" t="s">
        <v>308</v>
      </c>
      <c r="E55" s="250" t="s">
        <v>309</v>
      </c>
      <c r="F55" s="250"/>
      <c r="G55" s="250"/>
      <c r="H55" s="250"/>
    </row>
    <row r="56" spans="1:11" ht="14.25">
      <c r="A56" s="249"/>
      <c r="B56" s="251" t="s">
        <v>310</v>
      </c>
      <c r="C56" s="251"/>
      <c r="D56" s="159" t="s">
        <v>311</v>
      </c>
      <c r="E56" s="251" t="s">
        <v>310</v>
      </c>
      <c r="F56" s="251"/>
      <c r="G56" s="251"/>
      <c r="H56" s="251"/>
    </row>
    <row r="58" spans="1:11" ht="24" customHeight="1">
      <c r="A58" s="203" t="s">
        <v>159</v>
      </c>
      <c r="B58" s="203" t="s">
        <v>102</v>
      </c>
      <c r="C58" s="203" t="s">
        <v>161</v>
      </c>
      <c r="D58" s="203" t="s">
        <v>283</v>
      </c>
      <c r="E58" s="141" t="s">
        <v>284</v>
      </c>
      <c r="F58" s="141" t="s">
        <v>285</v>
      </c>
      <c r="G58" s="142" t="s">
        <v>286</v>
      </c>
      <c r="H58" s="142" t="s">
        <v>287</v>
      </c>
      <c r="I58" s="248" t="s">
        <v>288</v>
      </c>
      <c r="J58" s="248" t="s">
        <v>312</v>
      </c>
      <c r="K58" s="143" t="s">
        <v>291</v>
      </c>
    </row>
    <row r="59" spans="1:11" ht="22.5" customHeight="1">
      <c r="A59" s="203"/>
      <c r="B59" s="203"/>
      <c r="C59" s="203"/>
      <c r="D59" s="203"/>
      <c r="E59" s="144" t="s">
        <v>292</v>
      </c>
      <c r="F59" s="144" t="s">
        <v>267</v>
      </c>
      <c r="G59" s="144" t="s">
        <v>271</v>
      </c>
      <c r="H59" s="144" t="s">
        <v>275</v>
      </c>
      <c r="I59" s="248"/>
      <c r="J59" s="248"/>
      <c r="K59" s="144" t="s">
        <v>246</v>
      </c>
    </row>
    <row r="60" spans="1:11" ht="22.5" customHeight="1">
      <c r="A60" s="145" t="s">
        <v>313</v>
      </c>
      <c r="B60" s="146" t="s">
        <v>314</v>
      </c>
      <c r="C60" s="145" t="s">
        <v>308</v>
      </c>
      <c r="D60" s="146" t="s">
        <v>315</v>
      </c>
      <c r="E60" s="147">
        <v>15</v>
      </c>
      <c r="F60" s="34">
        <v>30</v>
      </c>
      <c r="G60" s="147">
        <v>235</v>
      </c>
      <c r="H60" s="148">
        <v>7.4999999999999997E-2</v>
      </c>
      <c r="I60" s="149">
        <f t="shared" ref="I60:I66" si="2">IF(G60*H60&lt;1,ROUND(G60*H60,2),IF(FIND(".",G60*H60)=2,ROUND(G60*H60,1),IF(FIND(".",G60*H60)=3,ROUND(G60*H60,0),ROUND(G60*H60,-1))))</f>
        <v>18</v>
      </c>
      <c r="J60" s="145">
        <v>2</v>
      </c>
      <c r="K60" s="150">
        <f t="shared" ref="K60:K66" si="3">IF(I60=0,0,ROUNDDOWN(E60/F60*(I60*J60),1))</f>
        <v>18</v>
      </c>
    </row>
    <row r="61" spans="1:11" ht="22.5" customHeight="1">
      <c r="A61" s="145"/>
      <c r="B61" s="145"/>
      <c r="C61" s="145"/>
      <c r="D61" s="145"/>
      <c r="E61" s="145"/>
      <c r="F61" s="34">
        <v>30</v>
      </c>
      <c r="G61" s="151"/>
      <c r="H61" s="145"/>
      <c r="I61" s="149">
        <f t="shared" si="2"/>
        <v>0</v>
      </c>
      <c r="J61" s="145"/>
      <c r="K61" s="150">
        <f t="shared" si="3"/>
        <v>0</v>
      </c>
    </row>
    <row r="62" spans="1:11" ht="22.5" customHeight="1">
      <c r="A62" s="145"/>
      <c r="B62" s="145"/>
      <c r="C62" s="145"/>
      <c r="D62" s="145"/>
      <c r="E62" s="145"/>
      <c r="F62" s="34">
        <v>30</v>
      </c>
      <c r="G62" s="145"/>
      <c r="H62" s="145"/>
      <c r="I62" s="149">
        <f t="shared" si="2"/>
        <v>0</v>
      </c>
      <c r="J62" s="145"/>
      <c r="K62" s="150">
        <f t="shared" si="3"/>
        <v>0</v>
      </c>
    </row>
    <row r="63" spans="1:11" ht="22.5" customHeight="1">
      <c r="A63" s="145"/>
      <c r="B63" s="145"/>
      <c r="C63" s="145"/>
      <c r="D63" s="145"/>
      <c r="E63" s="145"/>
      <c r="F63" s="34">
        <v>30</v>
      </c>
      <c r="G63" s="145"/>
      <c r="H63" s="145"/>
      <c r="I63" s="149">
        <f t="shared" si="2"/>
        <v>0</v>
      </c>
      <c r="J63" s="145"/>
      <c r="K63" s="150">
        <f t="shared" si="3"/>
        <v>0</v>
      </c>
    </row>
    <row r="64" spans="1:11" ht="22.5" customHeight="1">
      <c r="A64" s="145"/>
      <c r="B64" s="145"/>
      <c r="C64" s="145"/>
      <c r="D64" s="145"/>
      <c r="E64" s="145"/>
      <c r="F64" s="34">
        <v>30</v>
      </c>
      <c r="G64" s="145"/>
      <c r="H64" s="145"/>
      <c r="I64" s="149">
        <f t="shared" si="2"/>
        <v>0</v>
      </c>
      <c r="J64" s="145"/>
      <c r="K64" s="150">
        <f t="shared" si="3"/>
        <v>0</v>
      </c>
    </row>
    <row r="65" spans="1:11" ht="22.5" customHeight="1">
      <c r="A65" s="145"/>
      <c r="B65" s="145"/>
      <c r="C65" s="145"/>
      <c r="D65" s="145"/>
      <c r="E65" s="145"/>
      <c r="F65" s="34">
        <v>30</v>
      </c>
      <c r="G65" s="145"/>
      <c r="H65" s="145"/>
      <c r="I65" s="149">
        <f t="shared" si="2"/>
        <v>0</v>
      </c>
      <c r="J65" s="145"/>
      <c r="K65" s="150">
        <f t="shared" si="3"/>
        <v>0</v>
      </c>
    </row>
    <row r="66" spans="1:11" ht="22.5" customHeight="1">
      <c r="A66" s="152"/>
      <c r="B66" s="152"/>
      <c r="C66" s="152"/>
      <c r="D66" s="152"/>
      <c r="E66" s="152"/>
      <c r="F66" s="153">
        <v>30</v>
      </c>
      <c r="G66" s="152"/>
      <c r="H66" s="152"/>
      <c r="I66" s="160">
        <f t="shared" si="2"/>
        <v>0</v>
      </c>
      <c r="J66" s="152"/>
      <c r="K66" s="154">
        <f t="shared" si="3"/>
        <v>0</v>
      </c>
    </row>
    <row r="67" spans="1:11" ht="22.5" customHeight="1">
      <c r="A67" s="155" t="s">
        <v>316</v>
      </c>
      <c r="B67" s="156"/>
      <c r="C67" s="156"/>
      <c r="D67" s="156"/>
      <c r="E67" s="156"/>
      <c r="F67" s="156"/>
      <c r="G67" s="156"/>
      <c r="H67" s="156"/>
      <c r="I67" s="156"/>
      <c r="J67" s="156"/>
      <c r="K67" s="161">
        <f>SUM(K60:K66)</f>
        <v>18</v>
      </c>
    </row>
    <row r="68" spans="1:11" ht="31.5" customHeight="1">
      <c r="A68" s="162" t="s">
        <v>317</v>
      </c>
      <c r="B68" s="163"/>
      <c r="C68" s="163"/>
      <c r="D68" s="163"/>
      <c r="E68" s="163"/>
      <c r="F68" s="163"/>
      <c r="G68" s="163"/>
      <c r="H68" s="163"/>
      <c r="I68" s="163"/>
      <c r="J68" s="164"/>
      <c r="K68" s="165">
        <f>L39+K67</f>
        <v>1648.4</v>
      </c>
    </row>
  </sheetData>
  <sheetProtection selectLockedCells="1" selectUnlockedCells="1"/>
  <mergeCells count="42">
    <mergeCell ref="I58:I59"/>
    <mergeCell ref="J58:J59"/>
    <mergeCell ref="A55:A56"/>
    <mergeCell ref="B55:C55"/>
    <mergeCell ref="E55:H55"/>
    <mergeCell ref="B56:C56"/>
    <mergeCell ref="E56:H56"/>
    <mergeCell ref="A58:A59"/>
    <mergeCell ref="B58:B59"/>
    <mergeCell ref="C58:C59"/>
    <mergeCell ref="D58:D59"/>
    <mergeCell ref="B52:C52"/>
    <mergeCell ref="E52:H52"/>
    <mergeCell ref="B53:C53"/>
    <mergeCell ref="E53:H53"/>
    <mergeCell ref="B54:C54"/>
    <mergeCell ref="E54:H54"/>
    <mergeCell ref="I19:I20"/>
    <mergeCell ref="J19:J20"/>
    <mergeCell ref="K19:K20"/>
    <mergeCell ref="B50:C50"/>
    <mergeCell ref="E50:H50"/>
    <mergeCell ref="B51:C51"/>
    <mergeCell ref="E51:H51"/>
    <mergeCell ref="B17:C17"/>
    <mergeCell ref="E17:H17"/>
    <mergeCell ref="A19:A20"/>
    <mergeCell ref="B19:B20"/>
    <mergeCell ref="C19:C20"/>
    <mergeCell ref="D19:D20"/>
    <mergeCell ref="B14:C14"/>
    <mergeCell ref="E14:H14"/>
    <mergeCell ref="B15:C15"/>
    <mergeCell ref="E15:H15"/>
    <mergeCell ref="B16:C16"/>
    <mergeCell ref="E16:H16"/>
    <mergeCell ref="B11:C11"/>
    <mergeCell ref="E11:H11"/>
    <mergeCell ref="B12:C12"/>
    <mergeCell ref="E12:H12"/>
    <mergeCell ref="B13:C13"/>
    <mergeCell ref="E13:H13"/>
  </mergeCells>
  <phoneticPr fontId="35"/>
  <pageMargins left="0.7" right="0.7" top="0.75" bottom="0.75" header="0.51180555555555551" footer="0.51180555555555551"/>
  <pageSetup paperSize="9" firstPageNumber="0"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AL3867"/>
  <sheetViews>
    <sheetView zoomScaleNormal="100" workbookViewId="0"/>
  </sheetViews>
  <sheetFormatPr defaultRowHeight="13.5"/>
  <cols>
    <col min="1" max="1" width="12.25" customWidth="1"/>
    <col min="2" max="2" width="39.625" customWidth="1"/>
    <col min="3" max="3" width="43.125" customWidth="1"/>
    <col min="4" max="17" width="9" customWidth="1"/>
    <col min="18" max="18" width="8.5" customWidth="1"/>
    <col min="19" max="19" width="9" customWidth="1"/>
    <col min="20" max="21" width="8.5" customWidth="1"/>
  </cols>
  <sheetData>
    <row r="1" spans="1:31">
      <c r="A1" s="36" t="s">
        <v>318</v>
      </c>
      <c r="B1" s="36" t="s">
        <v>319</v>
      </c>
      <c r="C1" s="36" t="s">
        <v>102</v>
      </c>
      <c r="D1" s="36" t="s">
        <v>320</v>
      </c>
      <c r="E1" s="166" t="s">
        <v>321</v>
      </c>
      <c r="F1" s="166" t="s">
        <v>322</v>
      </c>
      <c r="G1" s="166" t="s">
        <v>323</v>
      </c>
      <c r="H1" s="166" t="s">
        <v>324</v>
      </c>
      <c r="I1" s="166" t="s">
        <v>325</v>
      </c>
      <c r="J1" s="166" t="s">
        <v>326</v>
      </c>
      <c r="K1" s="166" t="s">
        <v>327</v>
      </c>
      <c r="L1" s="166" t="s">
        <v>328</v>
      </c>
      <c r="M1" s="166" t="s">
        <v>329</v>
      </c>
      <c r="N1" s="166" t="s">
        <v>330</v>
      </c>
      <c r="O1" s="166" t="s">
        <v>331</v>
      </c>
      <c r="P1" s="35" t="s">
        <v>332</v>
      </c>
      <c r="Q1" s="35" t="s">
        <v>333</v>
      </c>
      <c r="R1" s="35" t="s">
        <v>334</v>
      </c>
      <c r="S1" s="35" t="s">
        <v>335</v>
      </c>
      <c r="T1" s="35" t="s">
        <v>336</v>
      </c>
      <c r="U1" s="35" t="s">
        <v>337</v>
      </c>
      <c r="V1" s="35" t="s">
        <v>338</v>
      </c>
      <c r="W1" s="35" t="s">
        <v>339</v>
      </c>
      <c r="X1" s="35" t="s">
        <v>340</v>
      </c>
      <c r="Y1" s="35" t="s">
        <v>341</v>
      </c>
      <c r="Z1" s="35" t="s">
        <v>342</v>
      </c>
      <c r="AA1" s="35" t="s">
        <v>343</v>
      </c>
      <c r="AB1" s="35" t="s">
        <v>344</v>
      </c>
      <c r="AC1" s="35" t="s">
        <v>345</v>
      </c>
      <c r="AD1" s="35" t="s">
        <v>346</v>
      </c>
      <c r="AE1" s="35" t="s">
        <v>347</v>
      </c>
    </row>
    <row r="2" spans="1:31">
      <c r="A2" s="36"/>
      <c r="B2" s="36"/>
      <c r="D2" s="36"/>
      <c r="E2" s="36"/>
      <c r="F2" s="36"/>
      <c r="G2" s="36"/>
      <c r="H2" s="36"/>
      <c r="I2" s="36"/>
      <c r="J2" s="36"/>
      <c r="K2" s="36"/>
      <c r="L2" s="36"/>
      <c r="M2" s="36"/>
      <c r="N2" s="36"/>
      <c r="O2" s="36"/>
      <c r="P2" s="36"/>
      <c r="Q2" s="36"/>
      <c r="R2" s="36"/>
      <c r="S2" s="36"/>
      <c r="T2" s="36"/>
      <c r="U2" s="36"/>
      <c r="V2" s="36"/>
      <c r="W2" s="36"/>
      <c r="X2" s="36"/>
    </row>
    <row r="3" spans="1:31">
      <c r="A3" s="36"/>
      <c r="B3" s="36"/>
      <c r="D3" s="36"/>
      <c r="E3" s="36"/>
      <c r="F3" s="36"/>
      <c r="G3" s="36"/>
      <c r="H3" s="36"/>
      <c r="I3" s="36"/>
      <c r="J3" s="36"/>
      <c r="K3" s="36"/>
      <c r="L3" s="36"/>
      <c r="M3" s="36"/>
      <c r="N3" s="36"/>
      <c r="O3" s="36"/>
      <c r="P3" s="36"/>
      <c r="Q3" s="36"/>
      <c r="R3" s="36"/>
      <c r="S3" s="36"/>
      <c r="T3" s="36"/>
      <c r="U3" s="36"/>
      <c r="V3" s="36"/>
      <c r="W3" s="36"/>
      <c r="X3" s="36"/>
    </row>
    <row r="4" spans="1:31">
      <c r="A4" s="36"/>
      <c r="B4" s="36"/>
      <c r="C4" s="36"/>
      <c r="D4" s="36"/>
      <c r="E4" s="36"/>
      <c r="F4" s="36"/>
      <c r="G4" s="36"/>
      <c r="H4" s="36"/>
      <c r="I4" s="36"/>
      <c r="J4" s="36"/>
      <c r="K4" s="36"/>
      <c r="L4" s="36"/>
      <c r="M4" s="36"/>
      <c r="N4" s="36"/>
      <c r="O4" s="36"/>
      <c r="P4" s="36"/>
      <c r="Q4" s="36"/>
      <c r="R4" s="36"/>
      <c r="S4" s="36"/>
      <c r="T4" s="36"/>
      <c r="U4" s="36"/>
      <c r="V4" s="36"/>
      <c r="W4" s="36"/>
      <c r="X4" s="36"/>
    </row>
    <row r="5" spans="1:31">
      <c r="A5" s="36"/>
      <c r="B5" s="36"/>
      <c r="C5" s="36"/>
      <c r="D5" s="36"/>
      <c r="E5" s="36"/>
      <c r="F5" s="36"/>
      <c r="G5" s="36"/>
      <c r="H5" s="36"/>
      <c r="I5" s="36"/>
      <c r="J5" s="36"/>
      <c r="K5" s="36"/>
      <c r="L5" s="36"/>
      <c r="M5" s="36"/>
      <c r="N5" s="36"/>
      <c r="O5" s="36"/>
      <c r="P5" s="36"/>
      <c r="Q5" s="36"/>
      <c r="R5" s="36"/>
      <c r="S5" s="36"/>
      <c r="T5" s="36"/>
      <c r="U5" s="36"/>
      <c r="V5" s="36"/>
      <c r="W5" s="36"/>
      <c r="X5" s="36"/>
    </row>
    <row r="6" spans="1:31">
      <c r="A6" s="36"/>
      <c r="B6" s="36"/>
      <c r="C6" s="36"/>
      <c r="D6" s="36"/>
      <c r="E6" s="36"/>
      <c r="F6" s="36"/>
      <c r="G6" s="36"/>
      <c r="H6" s="36"/>
      <c r="I6" s="36"/>
      <c r="J6" s="36"/>
      <c r="K6" s="36"/>
      <c r="L6" s="36"/>
      <c r="M6" s="36"/>
      <c r="N6" s="36"/>
      <c r="O6" s="36"/>
      <c r="P6" s="36"/>
      <c r="Q6" s="36"/>
      <c r="R6" s="36"/>
      <c r="S6" s="36"/>
      <c r="T6" s="36"/>
      <c r="U6" s="36"/>
      <c r="V6" s="36"/>
      <c r="W6" s="36"/>
      <c r="X6" s="36"/>
    </row>
    <row r="7" spans="1:31">
      <c r="A7" s="36"/>
      <c r="B7" s="36"/>
      <c r="C7" s="36"/>
      <c r="D7" s="36"/>
      <c r="E7" s="36"/>
      <c r="F7" s="36"/>
      <c r="G7" s="36"/>
      <c r="H7" s="36"/>
      <c r="I7" s="36"/>
      <c r="J7" s="36"/>
      <c r="K7" s="36"/>
      <c r="L7" s="36"/>
      <c r="M7" s="36"/>
      <c r="N7" s="36"/>
      <c r="O7" s="36"/>
      <c r="P7" s="36"/>
      <c r="Q7" s="36"/>
      <c r="R7" s="36"/>
      <c r="S7" s="36"/>
      <c r="T7" s="36"/>
      <c r="U7" s="36"/>
      <c r="V7" s="36"/>
      <c r="W7" s="36"/>
      <c r="X7" s="36"/>
    </row>
    <row r="8" spans="1:31">
      <c r="A8" s="36"/>
      <c r="B8" s="36"/>
      <c r="C8" s="36"/>
      <c r="D8" s="36"/>
      <c r="E8" s="36"/>
      <c r="F8" s="36"/>
      <c r="G8" s="36"/>
      <c r="H8" s="36"/>
      <c r="I8" s="36"/>
      <c r="J8" s="36"/>
      <c r="K8" s="36"/>
      <c r="L8" s="36"/>
      <c r="M8" s="36"/>
      <c r="N8" s="36"/>
      <c r="O8" s="36"/>
      <c r="P8" s="36"/>
      <c r="Q8" s="36"/>
      <c r="R8" s="36"/>
      <c r="S8" s="36"/>
      <c r="T8" s="36"/>
      <c r="U8" s="36"/>
      <c r="V8" s="36"/>
      <c r="W8" s="36"/>
      <c r="X8" s="36"/>
    </row>
    <row r="9" spans="1:31">
      <c r="A9" s="36"/>
      <c r="B9" s="36"/>
      <c r="C9" s="36"/>
      <c r="D9" s="36"/>
      <c r="E9" s="36"/>
      <c r="F9" s="36"/>
      <c r="G9" s="36"/>
      <c r="H9" s="36"/>
      <c r="I9" s="36"/>
      <c r="J9" s="36"/>
      <c r="K9" s="36"/>
      <c r="L9" s="36"/>
      <c r="M9" s="36"/>
      <c r="N9" s="36"/>
      <c r="O9" s="36"/>
      <c r="P9" s="36"/>
      <c r="Q9" s="36"/>
      <c r="R9" s="36"/>
      <c r="S9" s="36"/>
      <c r="T9" s="36"/>
      <c r="U9" s="36"/>
      <c r="V9" s="36"/>
      <c r="W9" s="36"/>
      <c r="X9" s="36"/>
    </row>
    <row r="10" spans="1:31">
      <c r="A10" s="36"/>
      <c r="B10" s="36"/>
      <c r="C10" s="36"/>
      <c r="D10" s="36"/>
      <c r="E10" s="36"/>
      <c r="F10" s="36"/>
      <c r="G10" s="36"/>
      <c r="H10" s="36"/>
      <c r="I10" s="36"/>
      <c r="J10" s="36"/>
      <c r="K10" s="36"/>
      <c r="L10" s="36"/>
      <c r="M10" s="36"/>
      <c r="N10" s="36"/>
      <c r="O10" s="36"/>
      <c r="P10" s="36"/>
      <c r="Q10" s="36"/>
      <c r="R10" s="36"/>
      <c r="S10" s="36"/>
      <c r="T10" s="36"/>
      <c r="U10" s="36"/>
      <c r="V10" s="36"/>
      <c r="W10" s="36"/>
      <c r="X10" s="36"/>
    </row>
    <row r="11" spans="1:31">
      <c r="A11" s="36"/>
      <c r="B11" s="36"/>
      <c r="C11" s="36"/>
      <c r="D11" s="36"/>
      <c r="E11" s="36"/>
      <c r="F11" s="36"/>
      <c r="G11" s="36"/>
      <c r="H11" s="36"/>
      <c r="I11" s="36"/>
      <c r="J11" s="36"/>
      <c r="K11" s="36"/>
      <c r="L11" s="36"/>
      <c r="M11" s="36"/>
      <c r="N11" s="36"/>
      <c r="O11" s="36"/>
      <c r="P11" s="36"/>
      <c r="Q11" s="36"/>
      <c r="R11" s="36"/>
      <c r="S11" s="36"/>
      <c r="T11" s="36"/>
      <c r="U11" s="36"/>
      <c r="V11" s="36"/>
      <c r="W11" s="36"/>
      <c r="X11" s="36"/>
    </row>
    <row r="12" spans="1:31">
      <c r="A12" s="36"/>
      <c r="B12" s="36"/>
      <c r="C12" s="36"/>
      <c r="D12" s="36"/>
      <c r="E12" s="36"/>
      <c r="F12" s="36"/>
      <c r="G12" s="36"/>
      <c r="H12" s="36"/>
      <c r="I12" s="36"/>
      <c r="J12" s="36"/>
      <c r="K12" s="36"/>
      <c r="L12" s="36"/>
      <c r="M12" s="36"/>
      <c r="N12" s="36"/>
      <c r="O12" s="36"/>
      <c r="P12" s="36"/>
      <c r="Q12" s="36"/>
      <c r="R12" s="36"/>
      <c r="S12" s="36"/>
      <c r="T12" s="36"/>
      <c r="U12" s="36"/>
      <c r="V12" s="36"/>
      <c r="W12" s="36"/>
      <c r="X12" s="36"/>
    </row>
    <row r="13" spans="1:31">
      <c r="A13" s="36"/>
      <c r="B13" s="36"/>
      <c r="C13" s="36"/>
      <c r="D13" s="36"/>
      <c r="E13" s="36"/>
      <c r="F13" s="36"/>
      <c r="G13" s="36"/>
      <c r="H13" s="36"/>
      <c r="I13" s="36"/>
      <c r="J13" s="36"/>
      <c r="K13" s="36"/>
      <c r="L13" s="36"/>
      <c r="M13" s="36"/>
      <c r="N13" s="36"/>
      <c r="O13" s="36"/>
      <c r="P13" s="36"/>
      <c r="Q13" s="36"/>
      <c r="R13" s="36"/>
      <c r="S13" s="36"/>
      <c r="T13" s="36"/>
      <c r="U13" s="36"/>
      <c r="V13" s="36"/>
      <c r="W13" s="36"/>
      <c r="X13" s="36"/>
    </row>
    <row r="14" spans="1:31">
      <c r="A14" s="36"/>
      <c r="B14" s="36"/>
      <c r="C14" s="36"/>
      <c r="D14" s="36"/>
      <c r="E14" s="36"/>
      <c r="F14" s="36"/>
      <c r="G14" s="36"/>
      <c r="H14" s="36"/>
      <c r="I14" s="36"/>
      <c r="J14" s="36"/>
      <c r="K14" s="36"/>
      <c r="L14" s="36"/>
      <c r="M14" s="36"/>
      <c r="N14" s="36"/>
      <c r="O14" s="36"/>
      <c r="P14" s="36"/>
      <c r="Q14" s="36"/>
      <c r="R14" s="36"/>
      <c r="S14" s="36"/>
      <c r="T14" s="36"/>
      <c r="U14" s="36"/>
      <c r="V14" s="36"/>
      <c r="W14" s="36"/>
      <c r="X14" s="36"/>
    </row>
    <row r="15" spans="1:31">
      <c r="A15" s="36"/>
      <c r="B15" s="36"/>
      <c r="C15" s="36"/>
      <c r="D15" s="36"/>
      <c r="E15" s="36"/>
      <c r="F15" s="36"/>
      <c r="G15" s="36"/>
      <c r="H15" s="36"/>
      <c r="I15" s="36"/>
      <c r="J15" s="36"/>
      <c r="K15" s="36"/>
      <c r="L15" s="36"/>
      <c r="M15" s="36"/>
      <c r="N15" s="36"/>
      <c r="O15" s="36"/>
      <c r="P15" s="36"/>
      <c r="Q15" s="36"/>
      <c r="R15" s="36"/>
      <c r="S15" s="36"/>
      <c r="T15" s="36"/>
      <c r="U15" s="36"/>
      <c r="V15" s="36"/>
      <c r="W15" s="36"/>
      <c r="X15" s="36"/>
    </row>
    <row r="16" spans="1:31">
      <c r="A16" s="36"/>
      <c r="B16" s="36"/>
      <c r="C16" s="36"/>
      <c r="D16" s="36"/>
      <c r="E16" s="36"/>
      <c r="F16" s="36"/>
      <c r="G16" s="36"/>
      <c r="H16" s="36"/>
      <c r="I16" s="36"/>
      <c r="J16" s="36"/>
      <c r="K16" s="36"/>
      <c r="L16" s="36"/>
      <c r="M16" s="36"/>
      <c r="N16" s="36"/>
      <c r="O16" s="36"/>
      <c r="P16" s="36"/>
      <c r="Q16" s="36"/>
      <c r="R16" s="36"/>
      <c r="S16" s="36"/>
      <c r="T16" s="36"/>
      <c r="U16" s="36"/>
      <c r="V16" s="36"/>
      <c r="W16" s="36"/>
      <c r="X16" s="36"/>
    </row>
    <row r="17" spans="1:24">
      <c r="A17" s="36"/>
      <c r="B17" s="36"/>
      <c r="C17" s="36"/>
      <c r="D17" s="36"/>
      <c r="E17" s="36"/>
      <c r="F17" s="36"/>
      <c r="G17" s="36"/>
      <c r="H17" s="36"/>
      <c r="I17" s="36"/>
      <c r="J17" s="36"/>
      <c r="K17" s="36"/>
      <c r="L17" s="36"/>
      <c r="M17" s="36"/>
      <c r="N17" s="36"/>
      <c r="O17" s="36"/>
      <c r="P17" s="36"/>
      <c r="Q17" s="36"/>
      <c r="R17" s="36"/>
      <c r="S17" s="36"/>
      <c r="T17" s="36"/>
      <c r="U17" s="36"/>
      <c r="V17" s="36"/>
      <c r="W17" s="36"/>
      <c r="X17" s="36"/>
    </row>
    <row r="18" spans="1:24">
      <c r="A18" s="36"/>
      <c r="B18" s="36"/>
      <c r="C18" s="36"/>
      <c r="D18" s="36"/>
      <c r="E18" s="36"/>
      <c r="F18" s="36"/>
      <c r="G18" s="36"/>
      <c r="H18" s="36"/>
      <c r="I18" s="36"/>
      <c r="J18" s="36"/>
      <c r="K18" s="36"/>
      <c r="L18" s="36"/>
      <c r="M18" s="36"/>
      <c r="N18" s="36"/>
      <c r="O18" s="36"/>
      <c r="P18" s="36"/>
      <c r="Q18" s="36"/>
      <c r="R18" s="36"/>
      <c r="S18" s="36"/>
      <c r="T18" s="36"/>
      <c r="U18" s="36"/>
      <c r="V18" s="36"/>
      <c r="W18" s="36"/>
      <c r="X18" s="36"/>
    </row>
    <row r="19" spans="1:24">
      <c r="A19" s="36"/>
      <c r="B19" s="36"/>
      <c r="C19" s="36"/>
      <c r="D19" s="36"/>
      <c r="E19" s="36"/>
      <c r="F19" s="36"/>
      <c r="G19" s="36"/>
      <c r="H19" s="36"/>
      <c r="I19" s="36"/>
      <c r="J19" s="36"/>
      <c r="K19" s="36"/>
      <c r="L19" s="36"/>
      <c r="M19" s="36"/>
      <c r="N19" s="36"/>
      <c r="O19" s="36"/>
      <c r="P19" s="36"/>
      <c r="Q19" s="36"/>
      <c r="R19" s="36"/>
      <c r="S19" s="36"/>
      <c r="T19" s="36"/>
      <c r="U19" s="36"/>
      <c r="V19" s="36"/>
      <c r="W19" s="36"/>
      <c r="X19" s="36"/>
    </row>
    <row r="20" spans="1:24">
      <c r="A20" s="36"/>
      <c r="B20" s="36"/>
      <c r="C20" s="36"/>
      <c r="D20" s="36"/>
      <c r="E20" s="36"/>
      <c r="F20" s="36"/>
      <c r="G20" s="36"/>
      <c r="H20" s="36"/>
      <c r="I20" s="36"/>
      <c r="J20" s="36"/>
      <c r="K20" s="36"/>
      <c r="L20" s="36"/>
      <c r="M20" s="36"/>
      <c r="N20" s="36"/>
      <c r="O20" s="36"/>
      <c r="P20" s="36"/>
      <c r="Q20" s="36"/>
      <c r="R20" s="36"/>
      <c r="S20" s="36"/>
      <c r="T20" s="36"/>
      <c r="U20" s="36"/>
      <c r="V20" s="36"/>
      <c r="W20" s="36"/>
      <c r="X20" s="36"/>
    </row>
    <row r="21" spans="1:24">
      <c r="A21" s="36"/>
      <c r="B21" s="36"/>
      <c r="C21" s="36"/>
      <c r="D21" s="36"/>
      <c r="E21" s="36"/>
      <c r="F21" s="36"/>
      <c r="G21" s="36"/>
      <c r="H21" s="36"/>
      <c r="I21" s="36"/>
      <c r="J21" s="36"/>
      <c r="K21" s="36"/>
      <c r="L21" s="36"/>
      <c r="M21" s="36"/>
      <c r="N21" s="36"/>
      <c r="O21" s="36"/>
      <c r="P21" s="36"/>
      <c r="Q21" s="36"/>
      <c r="R21" s="36"/>
      <c r="S21" s="36"/>
      <c r="T21" s="36"/>
      <c r="U21" s="36"/>
      <c r="V21" s="36"/>
      <c r="W21" s="36"/>
      <c r="X21" s="36"/>
    </row>
    <row r="22" spans="1:24">
      <c r="A22" s="36"/>
      <c r="B22" s="36"/>
      <c r="C22" s="36"/>
      <c r="D22" s="36"/>
      <c r="E22" s="36"/>
      <c r="F22" s="36"/>
      <c r="G22" s="36"/>
      <c r="H22" s="36"/>
      <c r="I22" s="36"/>
      <c r="J22" s="36"/>
      <c r="K22" s="36"/>
      <c r="L22" s="36"/>
      <c r="M22" s="36"/>
      <c r="N22" s="36"/>
      <c r="O22" s="36"/>
      <c r="P22" s="36"/>
      <c r="Q22" s="36"/>
      <c r="R22" s="36"/>
      <c r="S22" s="36"/>
      <c r="T22" s="36"/>
      <c r="U22" s="36"/>
      <c r="V22" s="36"/>
      <c r="W22" s="36"/>
      <c r="X22" s="36"/>
    </row>
    <row r="23" spans="1:24">
      <c r="A23" s="36"/>
      <c r="B23" s="36"/>
      <c r="C23" s="36"/>
      <c r="D23" s="36"/>
      <c r="E23" s="36"/>
      <c r="F23" s="36"/>
      <c r="G23" s="36"/>
      <c r="H23" s="36"/>
      <c r="I23" s="36"/>
      <c r="J23" s="36"/>
      <c r="K23" s="36"/>
      <c r="L23" s="36"/>
      <c r="M23" s="36"/>
      <c r="N23" s="36"/>
      <c r="O23" s="36"/>
      <c r="P23" s="36"/>
      <c r="Q23" s="36"/>
      <c r="R23" s="36"/>
      <c r="S23" s="36"/>
      <c r="T23" s="36"/>
      <c r="U23" s="36"/>
      <c r="V23" s="36"/>
      <c r="W23" s="36"/>
      <c r="X23" s="36"/>
    </row>
    <row r="24" spans="1:24">
      <c r="A24" s="36"/>
      <c r="B24" s="36"/>
      <c r="C24" s="36"/>
      <c r="D24" s="36"/>
      <c r="E24" s="36"/>
      <c r="F24" s="36"/>
      <c r="G24" s="36"/>
      <c r="H24" s="36"/>
      <c r="I24" s="36"/>
      <c r="J24" s="36"/>
      <c r="K24" s="36"/>
      <c r="L24" s="36"/>
      <c r="M24" s="36"/>
      <c r="N24" s="36"/>
      <c r="O24" s="36"/>
      <c r="P24" s="36"/>
      <c r="Q24" s="36"/>
      <c r="R24" s="36"/>
      <c r="S24" s="36"/>
      <c r="T24" s="36"/>
      <c r="U24" s="36"/>
      <c r="V24" s="36"/>
      <c r="W24" s="36"/>
      <c r="X24" s="36"/>
    </row>
    <row r="25" spans="1:24">
      <c r="A25" s="36"/>
      <c r="B25" s="36"/>
      <c r="C25" s="36"/>
      <c r="D25" s="36"/>
      <c r="E25" s="36"/>
      <c r="F25" s="36"/>
      <c r="G25" s="36"/>
      <c r="H25" s="36"/>
      <c r="I25" s="36"/>
      <c r="J25" s="36"/>
      <c r="K25" s="36"/>
      <c r="L25" s="36"/>
      <c r="M25" s="36"/>
      <c r="N25" s="36"/>
      <c r="O25" s="36"/>
      <c r="P25" s="36"/>
      <c r="Q25" s="36"/>
      <c r="R25" s="36"/>
      <c r="S25" s="36"/>
      <c r="T25" s="36"/>
      <c r="U25" s="36"/>
      <c r="V25" s="36"/>
      <c r="W25" s="36"/>
      <c r="X25" s="36"/>
    </row>
    <row r="26" spans="1:24">
      <c r="A26" s="36"/>
      <c r="B26" s="36"/>
      <c r="C26" s="36"/>
      <c r="D26" s="36"/>
      <c r="E26" s="36"/>
      <c r="F26" s="36"/>
      <c r="G26" s="36"/>
      <c r="H26" s="36"/>
      <c r="I26" s="36"/>
      <c r="J26" s="36"/>
      <c r="K26" s="36"/>
      <c r="L26" s="36"/>
      <c r="M26" s="36"/>
      <c r="N26" s="36"/>
      <c r="O26" s="36"/>
      <c r="P26" s="36"/>
      <c r="Q26" s="36"/>
      <c r="R26" s="36"/>
      <c r="S26" s="36"/>
      <c r="T26" s="36"/>
      <c r="U26" s="36"/>
      <c r="V26" s="36"/>
      <c r="W26" s="36"/>
      <c r="X26" s="36"/>
    </row>
    <row r="27" spans="1:24">
      <c r="A27" s="36"/>
      <c r="B27" s="36"/>
      <c r="C27" s="36"/>
      <c r="D27" s="36"/>
      <c r="E27" s="36"/>
      <c r="F27" s="36"/>
      <c r="G27" s="36"/>
      <c r="H27" s="36"/>
      <c r="I27" s="36"/>
      <c r="J27" s="36"/>
      <c r="K27" s="36"/>
      <c r="L27" s="36"/>
      <c r="M27" s="36"/>
      <c r="N27" s="36"/>
      <c r="O27" s="36"/>
      <c r="P27" s="36"/>
      <c r="Q27" s="36"/>
      <c r="R27" s="36"/>
      <c r="S27" s="36"/>
      <c r="T27" s="36"/>
      <c r="U27" s="36"/>
      <c r="V27" s="36"/>
      <c r="W27" s="36"/>
      <c r="X27" s="36"/>
    </row>
    <row r="28" spans="1:24">
      <c r="A28" s="36"/>
      <c r="B28" s="36"/>
      <c r="C28" s="36"/>
      <c r="D28" s="36"/>
      <c r="E28" s="36"/>
      <c r="F28" s="36"/>
      <c r="G28" s="36"/>
      <c r="H28" s="36"/>
      <c r="I28" s="36"/>
      <c r="J28" s="36"/>
      <c r="K28" s="36"/>
      <c r="L28" s="36"/>
      <c r="M28" s="36"/>
      <c r="N28" s="36"/>
      <c r="O28" s="36"/>
      <c r="P28" s="36"/>
      <c r="Q28" s="36"/>
      <c r="R28" s="36"/>
      <c r="S28" s="36"/>
      <c r="T28" s="36"/>
      <c r="U28" s="36"/>
      <c r="V28" s="36"/>
      <c r="W28" s="36"/>
      <c r="X28" s="36"/>
    </row>
    <row r="29" spans="1:24">
      <c r="A29" s="36"/>
      <c r="B29" s="36"/>
      <c r="C29" s="36"/>
      <c r="D29" s="36"/>
      <c r="E29" s="36"/>
      <c r="F29" s="36"/>
      <c r="G29" s="36"/>
      <c r="H29" s="36"/>
      <c r="I29" s="36"/>
      <c r="J29" s="36"/>
      <c r="K29" s="36"/>
      <c r="L29" s="36"/>
      <c r="M29" s="36"/>
      <c r="N29" s="36"/>
      <c r="O29" s="36"/>
      <c r="P29" s="36"/>
      <c r="Q29" s="36"/>
      <c r="R29" s="36"/>
      <c r="S29" s="36"/>
      <c r="T29" s="36"/>
      <c r="U29" s="36"/>
      <c r="V29" s="36"/>
      <c r="W29" s="36"/>
      <c r="X29" s="36"/>
    </row>
    <row r="30" spans="1:24">
      <c r="A30" s="36"/>
      <c r="B30" s="36"/>
      <c r="C30" s="36"/>
      <c r="D30" s="36"/>
      <c r="E30" s="36"/>
      <c r="F30" s="36"/>
      <c r="G30" s="36"/>
      <c r="H30" s="36"/>
      <c r="I30" s="36"/>
      <c r="J30" s="36"/>
      <c r="K30" s="36"/>
      <c r="L30" s="36"/>
      <c r="M30" s="36"/>
      <c r="N30" s="36"/>
      <c r="O30" s="36"/>
      <c r="P30" s="36"/>
      <c r="Q30" s="36"/>
      <c r="R30" s="36"/>
      <c r="S30" s="36"/>
      <c r="T30" s="36"/>
      <c r="U30" s="36"/>
      <c r="V30" s="36"/>
      <c r="W30" s="36"/>
      <c r="X30" s="36"/>
    </row>
    <row r="31" spans="1:24">
      <c r="A31" s="36"/>
      <c r="B31" s="36"/>
      <c r="C31" s="36"/>
      <c r="D31" s="36"/>
      <c r="E31" s="36"/>
      <c r="F31" s="36"/>
      <c r="G31" s="36"/>
      <c r="H31" s="36"/>
      <c r="I31" s="36"/>
      <c r="J31" s="36"/>
      <c r="K31" s="36"/>
      <c r="L31" s="36"/>
      <c r="M31" s="36"/>
      <c r="N31" s="36"/>
      <c r="O31" s="36"/>
      <c r="P31" s="36"/>
      <c r="Q31" s="36"/>
      <c r="R31" s="36"/>
      <c r="S31" s="36"/>
      <c r="T31" s="36"/>
      <c r="U31" s="36"/>
      <c r="V31" s="36"/>
      <c r="W31" s="36"/>
      <c r="X31" s="36"/>
    </row>
    <row r="32" spans="1:24">
      <c r="A32" s="36"/>
      <c r="B32" s="36"/>
      <c r="C32" s="36"/>
      <c r="D32" s="36"/>
      <c r="E32" s="36"/>
      <c r="F32" s="36"/>
      <c r="G32" s="36"/>
      <c r="H32" s="36"/>
      <c r="I32" s="36"/>
      <c r="J32" s="36"/>
      <c r="K32" s="36"/>
      <c r="L32" s="36"/>
      <c r="M32" s="36"/>
      <c r="N32" s="36"/>
      <c r="O32" s="36"/>
      <c r="P32" s="36"/>
      <c r="Q32" s="36"/>
      <c r="R32" s="36"/>
      <c r="S32" s="36"/>
      <c r="T32" s="36"/>
      <c r="U32" s="36"/>
      <c r="V32" s="36"/>
      <c r="W32" s="36"/>
      <c r="X32" s="36"/>
    </row>
    <row r="33" spans="1:24">
      <c r="A33" s="36"/>
      <c r="B33" s="36"/>
      <c r="C33" s="36"/>
      <c r="D33" s="36"/>
      <c r="E33" s="36"/>
      <c r="F33" s="36"/>
      <c r="G33" s="36"/>
      <c r="H33" s="36"/>
      <c r="I33" s="36"/>
      <c r="J33" s="36"/>
      <c r="K33" s="36"/>
      <c r="L33" s="36"/>
      <c r="M33" s="36"/>
      <c r="N33" s="36"/>
      <c r="O33" s="36"/>
      <c r="P33" s="36"/>
      <c r="Q33" s="36"/>
      <c r="R33" s="36"/>
      <c r="S33" s="36"/>
      <c r="T33" s="36"/>
      <c r="U33" s="36"/>
      <c r="V33" s="36"/>
      <c r="W33" s="36"/>
      <c r="X33" s="36"/>
    </row>
    <row r="34" spans="1:24">
      <c r="A34" s="36"/>
      <c r="B34" s="36"/>
      <c r="C34" s="36"/>
      <c r="D34" s="36"/>
      <c r="E34" s="36"/>
      <c r="F34" s="36"/>
      <c r="G34" s="36"/>
      <c r="H34" s="36"/>
      <c r="I34" s="36"/>
      <c r="J34" s="36"/>
      <c r="K34" s="36"/>
      <c r="L34" s="36"/>
      <c r="M34" s="36"/>
      <c r="N34" s="36"/>
      <c r="O34" s="36"/>
      <c r="P34" s="36"/>
      <c r="Q34" s="36"/>
      <c r="R34" s="36"/>
      <c r="S34" s="36"/>
      <c r="T34" s="36"/>
      <c r="U34" s="36"/>
      <c r="V34" s="36"/>
      <c r="W34" s="36"/>
      <c r="X34" s="36"/>
    </row>
    <row r="35" spans="1:24">
      <c r="A35" s="36"/>
      <c r="B35" s="36"/>
      <c r="C35" s="36"/>
      <c r="D35" s="36"/>
      <c r="E35" s="36"/>
      <c r="F35" s="36"/>
      <c r="G35" s="36"/>
      <c r="H35" s="36"/>
      <c r="I35" s="36"/>
      <c r="J35" s="36"/>
      <c r="K35" s="36"/>
      <c r="L35" s="36"/>
      <c r="M35" s="36"/>
      <c r="N35" s="36"/>
      <c r="O35" s="36"/>
      <c r="P35" s="36"/>
      <c r="Q35" s="36"/>
      <c r="R35" s="36"/>
      <c r="S35" s="36"/>
      <c r="T35" s="36"/>
      <c r="U35" s="36"/>
      <c r="V35" s="36"/>
      <c r="W35" s="36"/>
      <c r="X35" s="36"/>
    </row>
    <row r="36" spans="1:24">
      <c r="A36" s="36"/>
      <c r="B36" s="36"/>
      <c r="C36" s="36"/>
      <c r="D36" s="36"/>
      <c r="E36" s="36"/>
      <c r="F36" s="36"/>
      <c r="G36" s="36"/>
      <c r="H36" s="36"/>
      <c r="I36" s="36"/>
      <c r="J36" s="36"/>
      <c r="K36" s="36"/>
      <c r="L36" s="36"/>
      <c r="M36" s="36"/>
      <c r="N36" s="36"/>
      <c r="O36" s="36"/>
      <c r="P36" s="36"/>
      <c r="Q36" s="36"/>
      <c r="R36" s="36"/>
      <c r="S36" s="36"/>
      <c r="T36" s="36"/>
      <c r="U36" s="36"/>
      <c r="V36" s="36"/>
      <c r="W36" s="36"/>
      <c r="X36" s="36"/>
    </row>
    <row r="37" spans="1:24">
      <c r="A37" s="36"/>
      <c r="B37" s="36"/>
      <c r="C37" s="36"/>
      <c r="D37" s="36"/>
      <c r="E37" s="36"/>
      <c r="F37" s="36"/>
      <c r="G37" s="36"/>
      <c r="H37" s="36"/>
      <c r="I37" s="36"/>
      <c r="J37" s="36"/>
      <c r="K37" s="36"/>
      <c r="L37" s="36"/>
      <c r="M37" s="36"/>
      <c r="N37" s="36"/>
      <c r="O37" s="36"/>
      <c r="P37" s="36"/>
      <c r="Q37" s="36"/>
      <c r="R37" s="36"/>
      <c r="S37" s="36"/>
      <c r="T37" s="36"/>
      <c r="U37" s="36"/>
      <c r="V37" s="36"/>
      <c r="W37" s="36"/>
      <c r="X37" s="36"/>
    </row>
    <row r="38" spans="1:24">
      <c r="A38" s="36"/>
      <c r="B38" s="36"/>
      <c r="C38" s="36"/>
      <c r="D38" s="36"/>
      <c r="E38" s="36"/>
      <c r="F38" s="36"/>
      <c r="G38" s="36"/>
      <c r="H38" s="36"/>
      <c r="I38" s="36"/>
      <c r="J38" s="36"/>
      <c r="K38" s="36"/>
      <c r="L38" s="36"/>
      <c r="M38" s="36"/>
      <c r="N38" s="36"/>
      <c r="O38" s="36"/>
      <c r="P38" s="36"/>
      <c r="Q38" s="36"/>
      <c r="R38" s="36"/>
      <c r="S38" s="36"/>
      <c r="T38" s="36"/>
      <c r="U38" s="36"/>
      <c r="V38" s="36"/>
      <c r="W38" s="36"/>
      <c r="X38" s="36"/>
    </row>
    <row r="39" spans="1:24">
      <c r="A39" s="36"/>
      <c r="B39" s="36"/>
      <c r="C39" s="36"/>
      <c r="D39" s="36"/>
      <c r="E39" s="36"/>
      <c r="F39" s="36"/>
      <c r="G39" s="36"/>
      <c r="H39" s="36"/>
      <c r="I39" s="36"/>
      <c r="J39" s="36"/>
      <c r="K39" s="36"/>
      <c r="L39" s="36"/>
      <c r="M39" s="36"/>
      <c r="N39" s="36"/>
      <c r="O39" s="36"/>
      <c r="P39" s="36"/>
      <c r="Q39" s="36"/>
      <c r="R39" s="36"/>
      <c r="S39" s="36"/>
      <c r="T39" s="36"/>
      <c r="U39" s="36"/>
      <c r="V39" s="36"/>
      <c r="W39" s="36"/>
      <c r="X39" s="36"/>
    </row>
    <row r="40" spans="1:24">
      <c r="A40" s="36"/>
      <c r="B40" s="36"/>
      <c r="C40" s="36"/>
      <c r="D40" s="36"/>
      <c r="E40" s="36"/>
      <c r="F40" s="36"/>
      <c r="G40" s="36"/>
      <c r="H40" s="36"/>
      <c r="I40" s="36"/>
      <c r="J40" s="36"/>
      <c r="K40" s="36"/>
      <c r="L40" s="36"/>
      <c r="M40" s="36"/>
      <c r="N40" s="36"/>
      <c r="O40" s="36"/>
      <c r="P40" s="36"/>
      <c r="Q40" s="36"/>
      <c r="R40" s="36"/>
      <c r="S40" s="36"/>
      <c r="T40" s="36"/>
      <c r="U40" s="36"/>
      <c r="V40" s="36"/>
      <c r="W40" s="36"/>
      <c r="X40" s="36"/>
    </row>
    <row r="41" spans="1:24">
      <c r="A41" s="36"/>
      <c r="B41" s="36"/>
      <c r="C41" s="36"/>
      <c r="D41" s="36"/>
      <c r="E41" s="36"/>
      <c r="F41" s="36"/>
      <c r="G41" s="36"/>
      <c r="H41" s="36"/>
      <c r="I41" s="36"/>
      <c r="J41" s="36"/>
      <c r="K41" s="36"/>
      <c r="L41" s="36"/>
      <c r="M41" s="36"/>
      <c r="N41" s="36"/>
      <c r="O41" s="36"/>
      <c r="P41" s="36"/>
      <c r="Q41" s="36"/>
      <c r="R41" s="36"/>
      <c r="S41" s="36"/>
      <c r="T41" s="36"/>
      <c r="U41" s="36"/>
      <c r="V41" s="36"/>
      <c r="W41" s="36"/>
      <c r="X41" s="36"/>
    </row>
    <row r="42" spans="1:24">
      <c r="A42" s="36"/>
      <c r="B42" s="36"/>
      <c r="C42" s="36"/>
      <c r="D42" s="36"/>
      <c r="E42" s="36"/>
      <c r="F42" s="36"/>
      <c r="G42" s="36"/>
      <c r="H42" s="36"/>
      <c r="I42" s="36"/>
      <c r="J42" s="36"/>
      <c r="K42" s="36"/>
      <c r="L42" s="36"/>
      <c r="M42" s="36"/>
      <c r="N42" s="36"/>
      <c r="O42" s="36"/>
      <c r="P42" s="36"/>
      <c r="Q42" s="36"/>
      <c r="R42" s="36"/>
      <c r="S42" s="36"/>
      <c r="T42" s="36"/>
      <c r="U42" s="36"/>
      <c r="V42" s="36"/>
      <c r="W42" s="36"/>
      <c r="X42" s="36"/>
    </row>
    <row r="43" spans="1:24">
      <c r="A43" s="36"/>
      <c r="B43" s="36"/>
      <c r="C43" s="36"/>
      <c r="D43" s="36"/>
      <c r="E43" s="36"/>
      <c r="F43" s="36"/>
      <c r="G43" s="36"/>
      <c r="H43" s="36"/>
      <c r="I43" s="36"/>
      <c r="J43" s="36"/>
      <c r="K43" s="36"/>
      <c r="L43" s="36"/>
      <c r="M43" s="36"/>
      <c r="N43" s="36"/>
      <c r="O43" s="36"/>
      <c r="P43" s="36"/>
      <c r="Q43" s="36"/>
      <c r="R43" s="36"/>
      <c r="S43" s="36"/>
      <c r="T43" s="36"/>
      <c r="U43" s="36"/>
      <c r="V43" s="36"/>
      <c r="W43" s="36"/>
      <c r="X43" s="36"/>
    </row>
    <row r="44" spans="1:24">
      <c r="A44" s="36"/>
      <c r="B44" s="36"/>
      <c r="C44" s="36"/>
      <c r="D44" s="36"/>
      <c r="E44" s="36"/>
      <c r="F44" s="36"/>
      <c r="G44" s="36"/>
      <c r="H44" s="36"/>
      <c r="I44" s="36"/>
      <c r="J44" s="36"/>
      <c r="K44" s="36"/>
      <c r="L44" s="36"/>
      <c r="M44" s="36"/>
      <c r="N44" s="36"/>
      <c r="O44" s="36"/>
      <c r="P44" s="36"/>
      <c r="Q44" s="36"/>
      <c r="R44" s="36"/>
      <c r="S44" s="36"/>
      <c r="T44" s="36"/>
      <c r="U44" s="36"/>
      <c r="V44" s="36"/>
      <c r="W44" s="36"/>
      <c r="X44" s="36"/>
    </row>
    <row r="45" spans="1:24">
      <c r="A45" s="36"/>
      <c r="B45" s="36"/>
      <c r="C45" s="36"/>
      <c r="D45" s="36"/>
      <c r="E45" s="36"/>
      <c r="F45" s="36"/>
      <c r="G45" s="36"/>
      <c r="H45" s="36"/>
      <c r="I45" s="36"/>
      <c r="J45" s="36"/>
      <c r="K45" s="36"/>
      <c r="L45" s="36"/>
      <c r="M45" s="36"/>
      <c r="N45" s="36"/>
      <c r="O45" s="36"/>
      <c r="P45" s="36"/>
      <c r="Q45" s="36"/>
      <c r="R45" s="36"/>
      <c r="S45" s="36"/>
      <c r="T45" s="36"/>
      <c r="U45" s="36"/>
      <c r="V45" s="36"/>
      <c r="W45" s="36"/>
      <c r="X45" s="36"/>
    </row>
    <row r="46" spans="1:24">
      <c r="A46" s="36"/>
      <c r="B46" s="36"/>
      <c r="C46" s="36"/>
      <c r="D46" s="36"/>
      <c r="E46" s="36"/>
      <c r="F46" s="36"/>
      <c r="G46" s="36"/>
      <c r="H46" s="36"/>
      <c r="I46" s="36"/>
      <c r="J46" s="36"/>
      <c r="K46" s="36"/>
      <c r="L46" s="36"/>
      <c r="M46" s="36"/>
      <c r="N46" s="36"/>
      <c r="O46" s="36"/>
      <c r="P46" s="36"/>
      <c r="Q46" s="36"/>
      <c r="R46" s="36"/>
      <c r="S46" s="36"/>
      <c r="T46" s="36"/>
      <c r="U46" s="36"/>
      <c r="V46" s="36"/>
      <c r="W46" s="36"/>
      <c r="X46" s="36"/>
    </row>
    <row r="47" spans="1:24">
      <c r="A47" s="36"/>
      <c r="B47" s="36"/>
      <c r="C47" s="36"/>
      <c r="D47" s="36"/>
      <c r="E47" s="36"/>
      <c r="F47" s="36"/>
      <c r="G47" s="36"/>
      <c r="H47" s="36"/>
      <c r="I47" s="36"/>
      <c r="J47" s="36"/>
      <c r="K47" s="36"/>
      <c r="L47" s="36"/>
      <c r="M47" s="36"/>
      <c r="N47" s="36"/>
      <c r="O47" s="36"/>
      <c r="P47" s="36"/>
      <c r="Q47" s="36"/>
      <c r="R47" s="36"/>
      <c r="S47" s="36"/>
      <c r="T47" s="36"/>
      <c r="U47" s="36"/>
      <c r="V47" s="36"/>
      <c r="W47" s="36"/>
      <c r="X47" s="36"/>
    </row>
    <row r="48" spans="1:24">
      <c r="A48" s="36"/>
      <c r="B48" s="36"/>
      <c r="C48" s="36"/>
      <c r="D48" s="36"/>
      <c r="E48" s="36"/>
      <c r="F48" s="36"/>
      <c r="G48" s="36"/>
      <c r="H48" s="36"/>
      <c r="I48" s="36"/>
      <c r="J48" s="36"/>
      <c r="K48" s="36"/>
      <c r="L48" s="36"/>
      <c r="M48" s="36"/>
      <c r="N48" s="36"/>
      <c r="O48" s="36"/>
      <c r="P48" s="36"/>
      <c r="Q48" s="36"/>
      <c r="R48" s="36"/>
      <c r="S48" s="36"/>
      <c r="T48" s="36"/>
      <c r="U48" s="36"/>
      <c r="V48" s="36"/>
      <c r="W48" s="36"/>
      <c r="X48" s="36"/>
    </row>
    <row r="49" spans="1:24">
      <c r="A49" s="36"/>
      <c r="B49" s="36"/>
      <c r="C49" s="36"/>
      <c r="D49" s="36"/>
      <c r="E49" s="36"/>
      <c r="F49" s="36"/>
      <c r="G49" s="36"/>
      <c r="H49" s="36"/>
      <c r="I49" s="36"/>
      <c r="J49" s="36"/>
      <c r="K49" s="36"/>
      <c r="L49" s="36"/>
      <c r="M49" s="36"/>
      <c r="N49" s="36"/>
      <c r="O49" s="36"/>
      <c r="P49" s="36"/>
      <c r="Q49" s="36"/>
      <c r="R49" s="36"/>
      <c r="S49" s="36"/>
      <c r="T49" s="36"/>
      <c r="U49" s="36"/>
      <c r="V49" s="36"/>
      <c r="W49" s="36"/>
      <c r="X49" s="36"/>
    </row>
    <row r="50" spans="1:24">
      <c r="A50" s="36"/>
      <c r="B50" s="36"/>
      <c r="C50" s="36"/>
      <c r="D50" s="36"/>
      <c r="E50" s="36"/>
      <c r="F50" s="36"/>
      <c r="G50" s="36"/>
      <c r="H50" s="36"/>
      <c r="I50" s="36"/>
      <c r="J50" s="36"/>
      <c r="K50" s="36"/>
      <c r="L50" s="36"/>
      <c r="M50" s="36"/>
      <c r="N50" s="36"/>
      <c r="O50" s="36"/>
      <c r="P50" s="36"/>
      <c r="Q50" s="36"/>
      <c r="R50" s="36"/>
      <c r="S50" s="36"/>
      <c r="T50" s="36"/>
      <c r="U50" s="36"/>
      <c r="V50" s="36"/>
      <c r="W50" s="36"/>
      <c r="X50" s="36"/>
    </row>
    <row r="51" spans="1:24">
      <c r="A51" s="36"/>
      <c r="B51" s="36"/>
      <c r="C51" s="36"/>
      <c r="D51" s="36"/>
      <c r="E51" s="36"/>
      <c r="F51" s="36"/>
      <c r="G51" s="36"/>
      <c r="H51" s="36"/>
      <c r="I51" s="36"/>
      <c r="J51" s="36"/>
      <c r="K51" s="36"/>
      <c r="L51" s="36"/>
      <c r="M51" s="36"/>
      <c r="N51" s="36"/>
      <c r="O51" s="36"/>
      <c r="P51" s="36"/>
      <c r="Q51" s="36"/>
      <c r="R51" s="36"/>
      <c r="S51" s="36"/>
      <c r="T51" s="36"/>
      <c r="U51" s="36"/>
      <c r="V51" s="36"/>
      <c r="W51" s="36"/>
      <c r="X51" s="36"/>
    </row>
    <row r="52" spans="1:24">
      <c r="A52" s="36"/>
      <c r="B52" s="36"/>
      <c r="C52" s="36"/>
      <c r="D52" s="36"/>
      <c r="E52" s="36"/>
      <c r="F52" s="36"/>
      <c r="G52" s="36"/>
      <c r="H52" s="36"/>
      <c r="I52" s="36"/>
      <c r="J52" s="36"/>
      <c r="K52" s="36"/>
      <c r="L52" s="36"/>
      <c r="M52" s="36"/>
      <c r="N52" s="36"/>
      <c r="O52" s="36"/>
      <c r="P52" s="36"/>
      <c r="Q52" s="36"/>
      <c r="R52" s="36"/>
      <c r="S52" s="36"/>
      <c r="T52" s="36"/>
      <c r="U52" s="36"/>
      <c r="V52" s="36"/>
      <c r="W52" s="36"/>
      <c r="X52" s="36"/>
    </row>
    <row r="53" spans="1:24">
      <c r="A53" s="36"/>
      <c r="B53" s="36"/>
      <c r="C53" s="36"/>
      <c r="D53" s="36"/>
      <c r="E53" s="36"/>
      <c r="F53" s="36"/>
      <c r="G53" s="36"/>
      <c r="H53" s="36"/>
      <c r="I53" s="36"/>
      <c r="J53" s="36"/>
      <c r="K53" s="36"/>
      <c r="L53" s="36"/>
      <c r="M53" s="36"/>
      <c r="N53" s="36"/>
      <c r="O53" s="36"/>
      <c r="P53" s="36"/>
      <c r="Q53" s="36"/>
      <c r="R53" s="36"/>
      <c r="S53" s="36"/>
      <c r="T53" s="36"/>
      <c r="U53" s="36"/>
      <c r="V53" s="36"/>
      <c r="W53" s="36"/>
      <c r="X53" s="36"/>
    </row>
    <row r="54" spans="1:24">
      <c r="A54" s="36"/>
      <c r="B54" s="36"/>
      <c r="C54" s="36"/>
      <c r="D54" s="36"/>
      <c r="E54" s="36"/>
      <c r="F54" s="36"/>
      <c r="G54" s="36"/>
      <c r="H54" s="36"/>
      <c r="I54" s="36"/>
      <c r="J54" s="36"/>
      <c r="K54" s="36"/>
      <c r="L54" s="36"/>
      <c r="M54" s="36"/>
      <c r="N54" s="36"/>
      <c r="O54" s="36"/>
      <c r="P54" s="36"/>
      <c r="Q54" s="36"/>
      <c r="R54" s="36"/>
      <c r="S54" s="36"/>
      <c r="T54" s="36"/>
      <c r="U54" s="36"/>
      <c r="V54" s="36"/>
      <c r="W54" s="36"/>
      <c r="X54" s="36"/>
    </row>
    <row r="55" spans="1:24">
      <c r="A55" s="36"/>
      <c r="B55" s="36"/>
      <c r="C55" s="36"/>
      <c r="D55" s="36"/>
      <c r="E55" s="36"/>
      <c r="F55" s="36"/>
      <c r="G55" s="36"/>
      <c r="H55" s="36"/>
      <c r="I55" s="36"/>
      <c r="J55" s="36"/>
      <c r="K55" s="36"/>
      <c r="L55" s="36"/>
      <c r="M55" s="36"/>
      <c r="N55" s="36"/>
      <c r="O55" s="36"/>
      <c r="P55" s="36"/>
      <c r="Q55" s="36"/>
      <c r="R55" s="36"/>
      <c r="S55" s="36"/>
      <c r="T55" s="36"/>
      <c r="U55" s="36"/>
      <c r="V55" s="36"/>
      <c r="W55" s="36"/>
      <c r="X55" s="36"/>
    </row>
    <row r="56" spans="1:24">
      <c r="A56" s="36"/>
      <c r="B56" s="36"/>
      <c r="C56" s="36"/>
      <c r="D56" s="36"/>
      <c r="E56" s="36"/>
      <c r="F56" s="36"/>
      <c r="G56" s="36"/>
      <c r="H56" s="36"/>
      <c r="I56" s="36"/>
      <c r="J56" s="36"/>
      <c r="K56" s="36"/>
      <c r="L56" s="36"/>
      <c r="M56" s="36"/>
      <c r="N56" s="36"/>
      <c r="O56" s="36"/>
      <c r="P56" s="36"/>
      <c r="Q56" s="36"/>
      <c r="R56" s="36"/>
      <c r="S56" s="36"/>
      <c r="T56" s="36"/>
      <c r="U56" s="36"/>
      <c r="V56" s="36"/>
      <c r="W56" s="36"/>
      <c r="X56" s="36"/>
    </row>
    <row r="57" spans="1:24">
      <c r="A57" s="36"/>
      <c r="B57" s="36"/>
      <c r="C57" s="36"/>
      <c r="D57" s="36"/>
      <c r="E57" s="36"/>
      <c r="F57" s="36"/>
      <c r="G57" s="36"/>
      <c r="H57" s="36"/>
      <c r="I57" s="36"/>
      <c r="J57" s="36"/>
      <c r="K57" s="36"/>
      <c r="L57" s="36"/>
      <c r="M57" s="36"/>
      <c r="N57" s="36"/>
      <c r="O57" s="36"/>
      <c r="P57" s="36"/>
      <c r="Q57" s="36"/>
      <c r="R57" s="36"/>
      <c r="S57" s="36"/>
      <c r="T57" s="36"/>
      <c r="U57" s="36"/>
      <c r="V57" s="36"/>
      <c r="W57" s="36"/>
      <c r="X57" s="36"/>
    </row>
    <row r="58" spans="1:24">
      <c r="A58" s="36"/>
      <c r="B58" s="36"/>
      <c r="C58" s="36"/>
      <c r="D58" s="36"/>
      <c r="E58" s="36"/>
      <c r="F58" s="36"/>
      <c r="G58" s="36"/>
      <c r="H58" s="36"/>
      <c r="I58" s="36"/>
      <c r="J58" s="36"/>
      <c r="K58" s="36"/>
      <c r="L58" s="36"/>
      <c r="M58" s="36"/>
      <c r="N58" s="36"/>
      <c r="O58" s="36"/>
      <c r="P58" s="36"/>
      <c r="Q58" s="36"/>
      <c r="R58" s="36"/>
      <c r="S58" s="36"/>
      <c r="T58" s="36"/>
      <c r="U58" s="36"/>
      <c r="V58" s="36"/>
      <c r="W58" s="36"/>
      <c r="X58" s="36"/>
    </row>
    <row r="59" spans="1:24">
      <c r="A59" s="36"/>
      <c r="B59" s="36"/>
      <c r="C59" s="36"/>
      <c r="D59" s="36"/>
      <c r="E59" s="36"/>
      <c r="F59" s="36"/>
      <c r="G59" s="36"/>
      <c r="H59" s="36"/>
      <c r="I59" s="36"/>
      <c r="J59" s="36"/>
      <c r="K59" s="36"/>
      <c r="L59" s="36"/>
      <c r="M59" s="36"/>
      <c r="N59" s="36"/>
      <c r="O59" s="36"/>
      <c r="P59" s="36"/>
      <c r="Q59" s="36"/>
      <c r="R59" s="36"/>
      <c r="S59" s="36"/>
      <c r="T59" s="36"/>
      <c r="U59" s="36"/>
      <c r="V59" s="36"/>
      <c r="W59" s="36"/>
      <c r="X59" s="36"/>
    </row>
    <row r="60" spans="1:24">
      <c r="A60" s="36"/>
      <c r="B60" s="36"/>
      <c r="C60" s="36"/>
      <c r="D60" s="36"/>
      <c r="E60" s="36"/>
      <c r="F60" s="36"/>
      <c r="G60" s="36"/>
      <c r="H60" s="36"/>
      <c r="I60" s="36"/>
      <c r="J60" s="36"/>
      <c r="K60" s="36"/>
      <c r="L60" s="36"/>
      <c r="M60" s="36"/>
      <c r="N60" s="36"/>
      <c r="O60" s="36"/>
      <c r="P60" s="36"/>
      <c r="Q60" s="36"/>
      <c r="R60" s="36"/>
      <c r="S60" s="36"/>
      <c r="T60" s="36"/>
      <c r="U60" s="36"/>
      <c r="V60" s="36"/>
      <c r="W60" s="36"/>
      <c r="X60" s="36"/>
    </row>
    <row r="61" spans="1:24">
      <c r="A61" s="36"/>
      <c r="B61" s="36"/>
      <c r="C61" s="36"/>
      <c r="D61" s="36"/>
      <c r="E61" s="36"/>
      <c r="F61" s="36"/>
      <c r="G61" s="36"/>
      <c r="H61" s="36"/>
      <c r="I61" s="36"/>
      <c r="J61" s="36"/>
      <c r="K61" s="36"/>
      <c r="L61" s="36"/>
      <c r="M61" s="36"/>
      <c r="N61" s="36"/>
      <c r="O61" s="36"/>
      <c r="P61" s="36"/>
      <c r="Q61" s="36"/>
      <c r="R61" s="36"/>
      <c r="S61" s="36"/>
      <c r="T61" s="36"/>
      <c r="U61" s="36"/>
      <c r="V61" s="36"/>
      <c r="W61" s="36"/>
      <c r="X61" s="36"/>
    </row>
    <row r="62" spans="1:24">
      <c r="A62" s="36"/>
      <c r="B62" s="36"/>
      <c r="C62" s="36"/>
      <c r="D62" s="36"/>
      <c r="E62" s="36"/>
      <c r="F62" s="36"/>
      <c r="G62" s="36"/>
      <c r="H62" s="36"/>
      <c r="I62" s="36"/>
      <c r="J62" s="36"/>
      <c r="K62" s="36"/>
      <c r="L62" s="36"/>
      <c r="M62" s="36"/>
      <c r="N62" s="36"/>
      <c r="O62" s="36"/>
      <c r="P62" s="36"/>
      <c r="Q62" s="36"/>
      <c r="R62" s="36"/>
      <c r="S62" s="36"/>
      <c r="T62" s="36"/>
      <c r="U62" s="36"/>
      <c r="V62" s="36"/>
      <c r="W62" s="36"/>
      <c r="X62" s="36"/>
    </row>
    <row r="63" spans="1:24">
      <c r="A63" s="36"/>
      <c r="B63" s="36"/>
      <c r="C63" s="36"/>
      <c r="D63" s="36"/>
      <c r="E63" s="36"/>
      <c r="F63" s="36"/>
      <c r="G63" s="36"/>
      <c r="H63" s="36"/>
      <c r="I63" s="36"/>
      <c r="J63" s="36"/>
      <c r="K63" s="36"/>
      <c r="L63" s="36"/>
      <c r="M63" s="36"/>
      <c r="N63" s="36"/>
      <c r="O63" s="36"/>
      <c r="P63" s="36"/>
      <c r="Q63" s="36"/>
      <c r="R63" s="36"/>
      <c r="S63" s="36"/>
      <c r="T63" s="36"/>
      <c r="U63" s="36"/>
      <c r="V63" s="36"/>
      <c r="W63" s="36"/>
      <c r="X63" s="36"/>
    </row>
    <row r="64" spans="1:24">
      <c r="A64" s="36"/>
      <c r="B64" s="36"/>
      <c r="C64" s="36"/>
      <c r="D64" s="36"/>
      <c r="E64" s="36"/>
      <c r="F64" s="36"/>
      <c r="G64" s="36"/>
      <c r="H64" s="36"/>
      <c r="I64" s="36"/>
      <c r="J64" s="36"/>
      <c r="K64" s="36"/>
      <c r="L64" s="36"/>
      <c r="M64" s="36"/>
      <c r="N64" s="36"/>
      <c r="O64" s="36"/>
      <c r="P64" s="36"/>
      <c r="Q64" s="36"/>
      <c r="R64" s="36"/>
      <c r="S64" s="36"/>
      <c r="T64" s="36"/>
      <c r="U64" s="36"/>
      <c r="V64" s="36"/>
      <c r="W64" s="36"/>
      <c r="X64" s="36"/>
    </row>
    <row r="65" spans="1:24">
      <c r="A65" s="36"/>
      <c r="B65" s="36"/>
      <c r="C65" s="36"/>
      <c r="D65" s="36"/>
      <c r="E65" s="36"/>
      <c r="F65" s="36"/>
      <c r="G65" s="36"/>
      <c r="H65" s="36"/>
      <c r="I65" s="36"/>
      <c r="J65" s="36"/>
      <c r="K65" s="36"/>
      <c r="L65" s="36"/>
      <c r="M65" s="36"/>
      <c r="N65" s="36"/>
      <c r="O65" s="36"/>
      <c r="P65" s="36"/>
      <c r="Q65" s="36"/>
      <c r="R65" s="36"/>
      <c r="S65" s="36"/>
      <c r="T65" s="36"/>
      <c r="U65" s="36"/>
      <c r="V65" s="36"/>
      <c r="W65" s="36"/>
      <c r="X65" s="36"/>
    </row>
    <row r="66" spans="1:24">
      <c r="A66" s="36"/>
      <c r="B66" s="36"/>
      <c r="C66" s="36"/>
      <c r="D66" s="36"/>
      <c r="E66" s="36"/>
      <c r="F66" s="36"/>
      <c r="G66" s="36"/>
      <c r="H66" s="36"/>
      <c r="I66" s="36"/>
      <c r="J66" s="36"/>
      <c r="K66" s="36"/>
      <c r="L66" s="36"/>
      <c r="M66" s="36"/>
      <c r="N66" s="36"/>
      <c r="O66" s="36"/>
      <c r="P66" s="36"/>
      <c r="Q66" s="36"/>
      <c r="R66" s="36"/>
      <c r="S66" s="36"/>
      <c r="T66" s="36"/>
      <c r="U66" s="36"/>
      <c r="V66" s="36"/>
      <c r="W66" s="36"/>
      <c r="X66" s="36"/>
    </row>
    <row r="67" spans="1:24">
      <c r="A67" s="36"/>
      <c r="B67" s="36"/>
      <c r="C67" s="36"/>
      <c r="D67" s="36"/>
      <c r="E67" s="36"/>
      <c r="F67" s="36"/>
      <c r="G67" s="36"/>
      <c r="H67" s="36"/>
      <c r="I67" s="36"/>
      <c r="J67" s="36"/>
      <c r="K67" s="36"/>
      <c r="L67" s="36"/>
      <c r="M67" s="36"/>
      <c r="N67" s="36"/>
      <c r="O67" s="36"/>
      <c r="P67" s="36"/>
      <c r="Q67" s="36"/>
      <c r="R67" s="36"/>
      <c r="S67" s="36"/>
      <c r="T67" s="36"/>
      <c r="U67" s="36"/>
      <c r="V67" s="36"/>
      <c r="W67" s="36"/>
      <c r="X67" s="36"/>
    </row>
    <row r="68" spans="1:24">
      <c r="A68" s="36"/>
      <c r="B68" s="36"/>
      <c r="C68" s="36"/>
      <c r="D68" s="36"/>
      <c r="E68" s="36"/>
      <c r="F68" s="36"/>
      <c r="G68" s="36"/>
      <c r="H68" s="36"/>
      <c r="I68" s="36"/>
      <c r="J68" s="36"/>
      <c r="K68" s="36"/>
      <c r="L68" s="36"/>
      <c r="M68" s="36"/>
      <c r="N68" s="36"/>
      <c r="O68" s="36"/>
      <c r="P68" s="36"/>
      <c r="Q68" s="36"/>
      <c r="R68" s="36"/>
      <c r="S68" s="36"/>
      <c r="T68" s="36"/>
      <c r="U68" s="36"/>
      <c r="V68" s="36"/>
      <c r="W68" s="36"/>
      <c r="X68" s="36"/>
    </row>
    <row r="69" spans="1:24">
      <c r="A69" s="36"/>
      <c r="B69" s="36"/>
      <c r="C69" s="36"/>
      <c r="D69" s="36"/>
      <c r="E69" s="36"/>
      <c r="F69" s="36"/>
      <c r="G69" s="36"/>
      <c r="H69" s="36"/>
      <c r="I69" s="36"/>
      <c r="J69" s="36"/>
      <c r="K69" s="36"/>
      <c r="L69" s="36"/>
      <c r="M69" s="36"/>
      <c r="N69" s="36"/>
      <c r="O69" s="36"/>
      <c r="P69" s="36"/>
      <c r="Q69" s="36"/>
      <c r="R69" s="36"/>
      <c r="S69" s="36"/>
      <c r="T69" s="36"/>
      <c r="U69" s="36"/>
      <c r="V69" s="36"/>
      <c r="W69" s="36"/>
      <c r="X69" s="36"/>
    </row>
    <row r="70" spans="1:24">
      <c r="A70" s="36"/>
      <c r="B70" s="36"/>
      <c r="C70" s="36"/>
      <c r="D70" s="36"/>
      <c r="E70" s="36"/>
      <c r="F70" s="36"/>
      <c r="G70" s="36"/>
      <c r="H70" s="36"/>
      <c r="I70" s="36"/>
      <c r="J70" s="36"/>
      <c r="K70" s="36"/>
      <c r="L70" s="36"/>
      <c r="M70" s="36"/>
      <c r="N70" s="36"/>
      <c r="O70" s="36"/>
      <c r="P70" s="36"/>
      <c r="Q70" s="36"/>
      <c r="R70" s="36"/>
      <c r="S70" s="36"/>
      <c r="T70" s="36"/>
      <c r="U70" s="36"/>
      <c r="V70" s="36"/>
      <c r="W70" s="36"/>
      <c r="X70" s="36"/>
    </row>
    <row r="71" spans="1:24">
      <c r="A71" s="36"/>
      <c r="B71" s="36"/>
      <c r="C71" s="36"/>
      <c r="D71" s="36"/>
      <c r="E71" s="36"/>
      <c r="F71" s="36"/>
      <c r="G71" s="36"/>
      <c r="H71" s="36"/>
      <c r="I71" s="36"/>
      <c r="J71" s="36"/>
      <c r="K71" s="36"/>
      <c r="L71" s="36"/>
      <c r="M71" s="36"/>
      <c r="N71" s="36"/>
      <c r="O71" s="36"/>
      <c r="P71" s="36"/>
      <c r="Q71" s="36"/>
      <c r="R71" s="36"/>
      <c r="S71" s="36"/>
      <c r="T71" s="36"/>
      <c r="U71" s="36"/>
      <c r="V71" s="36"/>
      <c r="W71" s="36"/>
      <c r="X71" s="36"/>
    </row>
    <row r="72" spans="1:24">
      <c r="A72" s="36"/>
      <c r="B72" s="36"/>
      <c r="C72" s="36"/>
      <c r="D72" s="36"/>
      <c r="E72" s="36"/>
      <c r="F72" s="36"/>
      <c r="G72" s="36"/>
      <c r="H72" s="36"/>
      <c r="I72" s="36"/>
      <c r="J72" s="36"/>
      <c r="K72" s="36"/>
      <c r="L72" s="36"/>
      <c r="M72" s="36"/>
      <c r="N72" s="36"/>
      <c r="O72" s="36"/>
      <c r="P72" s="36"/>
      <c r="Q72" s="36"/>
      <c r="R72" s="36"/>
      <c r="S72" s="36"/>
      <c r="T72" s="36"/>
      <c r="U72" s="36"/>
      <c r="V72" s="36"/>
      <c r="W72" s="36"/>
      <c r="X72" s="36"/>
    </row>
    <row r="73" spans="1:24">
      <c r="A73" s="36"/>
      <c r="B73" s="36"/>
      <c r="C73" s="36"/>
      <c r="D73" s="36"/>
      <c r="E73" s="36"/>
      <c r="F73" s="36"/>
      <c r="G73" s="36"/>
      <c r="H73" s="36"/>
      <c r="I73" s="36"/>
      <c r="J73" s="36"/>
      <c r="K73" s="36"/>
      <c r="L73" s="36"/>
      <c r="M73" s="36"/>
      <c r="N73" s="36"/>
      <c r="O73" s="36"/>
      <c r="P73" s="36"/>
      <c r="Q73" s="36"/>
      <c r="R73" s="36"/>
      <c r="S73" s="36"/>
      <c r="T73" s="36"/>
      <c r="U73" s="36"/>
      <c r="V73" s="36"/>
      <c r="W73" s="36"/>
      <c r="X73" s="36"/>
    </row>
    <row r="74" spans="1:24">
      <c r="A74" s="36"/>
      <c r="B74" s="36"/>
      <c r="C74" s="36"/>
      <c r="D74" s="36"/>
      <c r="E74" s="36"/>
      <c r="F74" s="36"/>
      <c r="G74" s="36"/>
      <c r="H74" s="36"/>
      <c r="I74" s="36"/>
      <c r="J74" s="36"/>
      <c r="K74" s="36"/>
      <c r="L74" s="36"/>
      <c r="M74" s="36"/>
      <c r="N74" s="36"/>
      <c r="O74" s="36"/>
      <c r="P74" s="36"/>
      <c r="Q74" s="36"/>
      <c r="R74" s="36"/>
      <c r="S74" s="36"/>
      <c r="T74" s="36"/>
      <c r="U74" s="36"/>
      <c r="V74" s="36"/>
      <c r="W74" s="36"/>
      <c r="X74" s="36"/>
    </row>
    <row r="75" spans="1:24">
      <c r="A75" s="36"/>
      <c r="B75" s="36"/>
      <c r="C75" s="36"/>
      <c r="D75" s="36"/>
      <c r="E75" s="36"/>
      <c r="F75" s="36"/>
      <c r="G75" s="36"/>
      <c r="H75" s="36"/>
      <c r="I75" s="36"/>
      <c r="J75" s="36"/>
      <c r="K75" s="36"/>
      <c r="L75" s="36"/>
      <c r="M75" s="36"/>
      <c r="N75" s="36"/>
      <c r="O75" s="36"/>
      <c r="P75" s="36"/>
      <c r="Q75" s="36"/>
      <c r="R75" s="36"/>
      <c r="S75" s="36"/>
      <c r="T75" s="36"/>
      <c r="U75" s="36"/>
      <c r="V75" s="36"/>
      <c r="W75" s="36"/>
      <c r="X75" s="36"/>
    </row>
    <row r="76" spans="1:24">
      <c r="A76" s="36"/>
      <c r="B76" s="36"/>
      <c r="C76" s="36"/>
      <c r="D76" s="36"/>
      <c r="E76" s="36"/>
      <c r="F76" s="36"/>
      <c r="G76" s="36"/>
      <c r="H76" s="36"/>
      <c r="I76" s="36"/>
      <c r="J76" s="36"/>
      <c r="K76" s="36"/>
      <c r="L76" s="36"/>
      <c r="M76" s="36"/>
      <c r="N76" s="36"/>
      <c r="O76" s="36"/>
      <c r="P76" s="36"/>
      <c r="Q76" s="36"/>
      <c r="R76" s="36"/>
      <c r="S76" s="36"/>
      <c r="T76" s="36"/>
      <c r="U76" s="36"/>
      <c r="V76" s="36"/>
      <c r="W76" s="36"/>
      <c r="X76" s="36"/>
    </row>
    <row r="77" spans="1:24">
      <c r="A77" s="36"/>
      <c r="B77" s="36"/>
      <c r="C77" s="36"/>
      <c r="D77" s="36"/>
      <c r="E77" s="36"/>
      <c r="F77" s="36"/>
      <c r="G77" s="36"/>
      <c r="H77" s="36"/>
      <c r="I77" s="36"/>
      <c r="J77" s="36"/>
      <c r="K77" s="36"/>
      <c r="L77" s="36"/>
      <c r="M77" s="36"/>
      <c r="N77" s="36"/>
      <c r="O77" s="36"/>
      <c r="P77" s="36"/>
      <c r="Q77" s="36"/>
      <c r="R77" s="36"/>
      <c r="S77" s="36"/>
      <c r="T77" s="36"/>
      <c r="U77" s="36"/>
      <c r="V77" s="36"/>
      <c r="W77" s="36"/>
      <c r="X77" s="36"/>
    </row>
    <row r="78" spans="1:24">
      <c r="A78" s="36"/>
      <c r="B78" s="36"/>
      <c r="C78" s="36"/>
      <c r="D78" s="36"/>
      <c r="E78" s="36"/>
      <c r="F78" s="36"/>
      <c r="G78" s="36"/>
      <c r="H78" s="36"/>
      <c r="I78" s="36"/>
      <c r="J78" s="36"/>
      <c r="K78" s="36"/>
      <c r="L78" s="36"/>
      <c r="M78" s="36"/>
      <c r="N78" s="36"/>
      <c r="O78" s="36"/>
      <c r="P78" s="36"/>
      <c r="Q78" s="36"/>
      <c r="R78" s="36"/>
      <c r="S78" s="36"/>
      <c r="T78" s="36"/>
      <c r="U78" s="36"/>
      <c r="V78" s="36"/>
      <c r="W78" s="36"/>
      <c r="X78" s="36"/>
    </row>
    <row r="79" spans="1:24">
      <c r="A79" s="36"/>
      <c r="B79" s="36"/>
      <c r="C79" s="36"/>
      <c r="D79" s="36"/>
      <c r="E79" s="36"/>
      <c r="F79" s="36"/>
      <c r="G79" s="36"/>
      <c r="H79" s="36"/>
      <c r="I79" s="36"/>
      <c r="J79" s="36"/>
      <c r="K79" s="36"/>
      <c r="L79" s="36"/>
      <c r="M79" s="36"/>
      <c r="N79" s="36"/>
      <c r="O79" s="36"/>
      <c r="P79" s="36"/>
      <c r="Q79" s="36"/>
      <c r="R79" s="36"/>
      <c r="S79" s="36"/>
      <c r="T79" s="36"/>
      <c r="U79" s="36"/>
      <c r="V79" s="36"/>
      <c r="W79" s="36"/>
      <c r="X79" s="36"/>
    </row>
    <row r="80" spans="1:24">
      <c r="A80" s="36"/>
      <c r="B80" s="36"/>
      <c r="C80" s="36"/>
      <c r="D80" s="36"/>
      <c r="E80" s="36"/>
      <c r="F80" s="36"/>
      <c r="G80" s="36"/>
      <c r="H80" s="36"/>
      <c r="I80" s="36"/>
      <c r="J80" s="36"/>
      <c r="K80" s="36"/>
      <c r="L80" s="36"/>
      <c r="M80" s="36"/>
      <c r="N80" s="36"/>
      <c r="O80" s="36"/>
      <c r="P80" s="36"/>
      <c r="Q80" s="36"/>
      <c r="R80" s="36"/>
      <c r="S80" s="36"/>
      <c r="T80" s="36"/>
      <c r="U80" s="36"/>
      <c r="V80" s="36"/>
      <c r="W80" s="36"/>
      <c r="X80" s="36"/>
    </row>
    <row r="81" spans="1:24">
      <c r="A81" s="36"/>
      <c r="B81" s="36"/>
      <c r="C81" s="36"/>
      <c r="D81" s="36"/>
      <c r="E81" s="36"/>
      <c r="F81" s="36"/>
      <c r="G81" s="36"/>
      <c r="H81" s="36"/>
      <c r="I81" s="36"/>
      <c r="J81" s="36"/>
      <c r="K81" s="36"/>
      <c r="L81" s="36"/>
      <c r="M81" s="36"/>
      <c r="N81" s="36"/>
      <c r="O81" s="36"/>
      <c r="P81" s="36"/>
      <c r="Q81" s="36"/>
      <c r="R81" s="36"/>
      <c r="S81" s="36"/>
      <c r="T81" s="36"/>
      <c r="U81" s="36"/>
      <c r="V81" s="36"/>
      <c r="W81" s="36"/>
      <c r="X81" s="36"/>
    </row>
    <row r="82" spans="1:24">
      <c r="A82" s="36"/>
      <c r="B82" s="36"/>
      <c r="C82" s="36"/>
      <c r="D82" s="36"/>
      <c r="E82" s="36"/>
      <c r="F82" s="36"/>
      <c r="G82" s="36"/>
      <c r="H82" s="36"/>
      <c r="I82" s="36"/>
      <c r="J82" s="36"/>
      <c r="K82" s="36"/>
      <c r="L82" s="36"/>
      <c r="M82" s="36"/>
      <c r="N82" s="36"/>
      <c r="O82" s="36"/>
      <c r="P82" s="36"/>
      <c r="Q82" s="36"/>
      <c r="R82" s="36"/>
      <c r="S82" s="36"/>
      <c r="T82" s="36"/>
      <c r="U82" s="36"/>
      <c r="V82" s="36"/>
      <c r="W82" s="36"/>
      <c r="X82" s="36"/>
    </row>
    <row r="83" spans="1:24">
      <c r="A83" s="36"/>
      <c r="B83" s="36"/>
      <c r="C83" s="36"/>
      <c r="D83" s="36"/>
      <c r="E83" s="36"/>
      <c r="F83" s="36"/>
      <c r="G83" s="36"/>
      <c r="H83" s="36"/>
      <c r="I83" s="36"/>
      <c r="J83" s="36"/>
      <c r="K83" s="36"/>
      <c r="L83" s="36"/>
      <c r="M83" s="36"/>
      <c r="N83" s="36"/>
      <c r="O83" s="36"/>
      <c r="P83" s="36"/>
      <c r="Q83" s="36"/>
      <c r="R83" s="36"/>
      <c r="S83" s="36"/>
      <c r="T83" s="36"/>
      <c r="U83" s="36"/>
      <c r="V83" s="36"/>
      <c r="W83" s="36"/>
      <c r="X83" s="36"/>
    </row>
    <row r="84" spans="1:24">
      <c r="A84" s="36"/>
      <c r="B84" s="36"/>
      <c r="C84" s="36"/>
      <c r="D84" s="36"/>
      <c r="E84" s="36"/>
      <c r="F84" s="36"/>
      <c r="G84" s="36"/>
      <c r="H84" s="36"/>
      <c r="I84" s="36"/>
      <c r="J84" s="36"/>
      <c r="K84" s="36"/>
      <c r="L84" s="36"/>
      <c r="M84" s="36"/>
      <c r="N84" s="36"/>
      <c r="O84" s="36"/>
      <c r="P84" s="36"/>
      <c r="Q84" s="36"/>
      <c r="R84" s="36"/>
      <c r="S84" s="36"/>
      <c r="T84" s="36"/>
      <c r="U84" s="36"/>
      <c r="V84" s="36"/>
      <c r="W84" s="36"/>
      <c r="X84" s="36"/>
    </row>
    <row r="85" spans="1:24">
      <c r="A85" s="36"/>
      <c r="B85" s="36"/>
      <c r="C85" s="36"/>
      <c r="D85" s="36"/>
      <c r="E85" s="36"/>
      <c r="F85" s="36"/>
      <c r="G85" s="36"/>
      <c r="H85" s="36"/>
      <c r="I85" s="36"/>
      <c r="J85" s="36"/>
      <c r="K85" s="36"/>
      <c r="L85" s="36"/>
      <c r="M85" s="36"/>
      <c r="N85" s="36"/>
      <c r="O85" s="36"/>
      <c r="P85" s="36"/>
      <c r="Q85" s="36"/>
      <c r="R85" s="36"/>
      <c r="S85" s="36"/>
      <c r="T85" s="36"/>
      <c r="U85" s="36"/>
      <c r="V85" s="36"/>
      <c r="W85" s="36"/>
      <c r="X85" s="36"/>
    </row>
    <row r="86" spans="1:24">
      <c r="A86" s="36"/>
      <c r="B86" s="36"/>
      <c r="C86" s="36"/>
      <c r="D86" s="36"/>
      <c r="E86" s="36"/>
      <c r="F86" s="36"/>
      <c r="G86" s="36"/>
      <c r="H86" s="36"/>
      <c r="I86" s="36"/>
      <c r="J86" s="36"/>
      <c r="K86" s="36"/>
      <c r="L86" s="36"/>
      <c r="M86" s="36"/>
      <c r="N86" s="36"/>
      <c r="O86" s="36"/>
      <c r="P86" s="36"/>
      <c r="Q86" s="36"/>
      <c r="R86" s="36"/>
      <c r="S86" s="36"/>
      <c r="T86" s="36"/>
      <c r="U86" s="36"/>
      <c r="V86" s="36"/>
      <c r="W86" s="36"/>
      <c r="X86" s="36"/>
    </row>
    <row r="87" spans="1:24">
      <c r="A87" s="36"/>
      <c r="B87" s="36"/>
      <c r="C87" s="36"/>
      <c r="D87" s="36"/>
      <c r="E87" s="36"/>
      <c r="F87" s="36"/>
      <c r="G87" s="36"/>
      <c r="H87" s="36"/>
      <c r="I87" s="36"/>
      <c r="J87" s="36"/>
      <c r="K87" s="36"/>
      <c r="L87" s="36"/>
      <c r="M87" s="36"/>
      <c r="N87" s="36"/>
      <c r="O87" s="36"/>
      <c r="P87" s="36"/>
      <c r="Q87" s="36"/>
      <c r="R87" s="36"/>
      <c r="S87" s="36"/>
      <c r="T87" s="36"/>
      <c r="U87" s="36"/>
      <c r="V87" s="36"/>
      <c r="W87" s="36"/>
      <c r="X87" s="36"/>
    </row>
    <row r="88" spans="1:24">
      <c r="A88" s="36"/>
      <c r="B88" s="36"/>
      <c r="C88" s="36"/>
      <c r="D88" s="36"/>
      <c r="E88" s="36"/>
      <c r="F88" s="36"/>
      <c r="G88" s="36"/>
      <c r="H88" s="36"/>
      <c r="I88" s="36"/>
      <c r="J88" s="36"/>
      <c r="K88" s="36"/>
      <c r="L88" s="36"/>
      <c r="M88" s="36"/>
      <c r="N88" s="36"/>
      <c r="O88" s="36"/>
      <c r="P88" s="36"/>
      <c r="Q88" s="36"/>
      <c r="R88" s="36"/>
      <c r="S88" s="36"/>
      <c r="T88" s="36"/>
      <c r="U88" s="36"/>
      <c r="V88" s="36"/>
      <c r="W88" s="36"/>
      <c r="X88" s="36"/>
    </row>
    <row r="89" spans="1:24">
      <c r="A89" s="36"/>
      <c r="B89" s="36"/>
      <c r="C89" s="36"/>
      <c r="D89" s="36"/>
      <c r="E89" s="36"/>
      <c r="F89" s="36"/>
      <c r="G89" s="36"/>
      <c r="H89" s="36"/>
      <c r="I89" s="36"/>
      <c r="J89" s="36"/>
      <c r="K89" s="36"/>
      <c r="L89" s="36"/>
      <c r="M89" s="36"/>
      <c r="N89" s="36"/>
      <c r="O89" s="36"/>
      <c r="P89" s="36"/>
      <c r="Q89" s="36"/>
      <c r="R89" s="36"/>
      <c r="S89" s="36"/>
      <c r="T89" s="36"/>
      <c r="U89" s="36"/>
      <c r="V89" s="36"/>
      <c r="W89" s="36"/>
      <c r="X89" s="36"/>
    </row>
    <row r="90" spans="1:24">
      <c r="A90" s="36"/>
      <c r="B90" s="36"/>
      <c r="C90" s="36"/>
      <c r="D90" s="36"/>
      <c r="E90" s="36"/>
      <c r="F90" s="36"/>
      <c r="G90" s="36"/>
      <c r="H90" s="36"/>
      <c r="I90" s="36"/>
      <c r="J90" s="36"/>
      <c r="K90" s="36"/>
      <c r="L90" s="36"/>
      <c r="M90" s="36"/>
      <c r="N90" s="36"/>
      <c r="O90" s="36"/>
      <c r="P90" s="36"/>
      <c r="Q90" s="36"/>
      <c r="R90" s="36"/>
      <c r="S90" s="36"/>
      <c r="T90" s="36"/>
      <c r="U90" s="36"/>
      <c r="V90" s="36"/>
      <c r="W90" s="36"/>
      <c r="X90" s="36"/>
    </row>
    <row r="91" spans="1:24">
      <c r="A91" s="36"/>
      <c r="B91" s="36"/>
      <c r="C91" s="36"/>
      <c r="D91" s="36"/>
      <c r="E91" s="36"/>
      <c r="F91" s="36"/>
      <c r="G91" s="36"/>
      <c r="H91" s="36"/>
      <c r="I91" s="36"/>
      <c r="J91" s="36"/>
      <c r="K91" s="36"/>
      <c r="L91" s="36"/>
      <c r="M91" s="36"/>
      <c r="N91" s="36"/>
      <c r="O91" s="36"/>
      <c r="P91" s="36"/>
      <c r="Q91" s="36"/>
      <c r="R91" s="36"/>
      <c r="S91" s="36"/>
      <c r="T91" s="36"/>
      <c r="U91" s="36"/>
      <c r="V91" s="36"/>
      <c r="W91" s="36"/>
      <c r="X91" s="36"/>
    </row>
    <row r="92" spans="1:24">
      <c r="A92" s="36"/>
      <c r="B92" s="36"/>
      <c r="C92" s="36"/>
      <c r="D92" s="36"/>
      <c r="E92" s="36"/>
      <c r="F92" s="36"/>
      <c r="G92" s="36"/>
      <c r="H92" s="36"/>
      <c r="I92" s="36"/>
      <c r="J92" s="36"/>
      <c r="K92" s="36"/>
      <c r="L92" s="36"/>
      <c r="M92" s="36"/>
      <c r="N92" s="36"/>
      <c r="O92" s="36"/>
      <c r="P92" s="36"/>
      <c r="Q92" s="36"/>
      <c r="R92" s="36"/>
      <c r="S92" s="36"/>
      <c r="T92" s="36"/>
      <c r="U92" s="36"/>
      <c r="V92" s="36"/>
      <c r="W92" s="36"/>
      <c r="X92" s="36"/>
    </row>
    <row r="93" spans="1:24">
      <c r="A93" s="36"/>
      <c r="B93" s="36"/>
      <c r="C93" s="36"/>
      <c r="D93" s="36"/>
      <c r="E93" s="36"/>
      <c r="F93" s="36"/>
      <c r="G93" s="36"/>
      <c r="H93" s="36"/>
      <c r="I93" s="36"/>
      <c r="J93" s="36"/>
      <c r="K93" s="36"/>
      <c r="L93" s="36"/>
      <c r="M93" s="36"/>
      <c r="N93" s="36"/>
      <c r="O93" s="36"/>
      <c r="P93" s="36"/>
      <c r="Q93" s="36"/>
      <c r="R93" s="36"/>
      <c r="S93" s="36"/>
      <c r="T93" s="36"/>
      <c r="U93" s="36"/>
      <c r="V93" s="36"/>
      <c r="W93" s="36"/>
      <c r="X93" s="36"/>
    </row>
    <row r="94" spans="1:24">
      <c r="A94" s="36"/>
      <c r="B94" s="36"/>
      <c r="C94" s="36"/>
      <c r="D94" s="36"/>
      <c r="E94" s="36"/>
      <c r="F94" s="36"/>
      <c r="G94" s="36"/>
      <c r="H94" s="36"/>
      <c r="I94" s="36"/>
      <c r="J94" s="36"/>
      <c r="K94" s="36"/>
      <c r="L94" s="36"/>
      <c r="M94" s="36"/>
      <c r="N94" s="36"/>
      <c r="O94" s="36"/>
      <c r="P94" s="36"/>
      <c r="Q94" s="36"/>
      <c r="R94" s="36"/>
      <c r="S94" s="36"/>
      <c r="T94" s="36"/>
      <c r="U94" s="36"/>
      <c r="V94" s="36"/>
      <c r="W94" s="36"/>
      <c r="X94" s="36"/>
    </row>
    <row r="95" spans="1:24">
      <c r="A95" s="36"/>
      <c r="B95" s="36"/>
      <c r="C95" s="36"/>
      <c r="D95" s="36"/>
      <c r="E95" s="36"/>
      <c r="F95" s="36"/>
      <c r="G95" s="36"/>
      <c r="H95" s="36"/>
      <c r="I95" s="36"/>
      <c r="J95" s="36"/>
      <c r="K95" s="36"/>
      <c r="L95" s="36"/>
      <c r="M95" s="36"/>
      <c r="N95" s="36"/>
      <c r="O95" s="36"/>
      <c r="P95" s="36"/>
      <c r="Q95" s="36"/>
      <c r="R95" s="36"/>
      <c r="S95" s="36"/>
      <c r="T95" s="36"/>
      <c r="U95" s="36"/>
      <c r="V95" s="36"/>
      <c r="W95" s="36"/>
      <c r="X95" s="36"/>
    </row>
    <row r="96" spans="1:24">
      <c r="A96" s="36"/>
      <c r="B96" s="36"/>
      <c r="C96" s="36"/>
      <c r="D96" s="36"/>
      <c r="E96" s="36"/>
      <c r="F96" s="36"/>
      <c r="G96" s="36"/>
      <c r="H96" s="36"/>
      <c r="I96" s="36"/>
      <c r="J96" s="36"/>
      <c r="K96" s="36"/>
      <c r="L96" s="36"/>
      <c r="M96" s="36"/>
      <c r="N96" s="36"/>
      <c r="O96" s="36"/>
      <c r="P96" s="36"/>
      <c r="Q96" s="36"/>
      <c r="R96" s="36"/>
      <c r="S96" s="36"/>
      <c r="T96" s="36"/>
      <c r="U96" s="36"/>
      <c r="V96" s="36"/>
      <c r="W96" s="36"/>
      <c r="X96" s="36"/>
    </row>
    <row r="97" spans="1:24">
      <c r="A97" s="36"/>
      <c r="B97" s="36"/>
      <c r="C97" s="36"/>
      <c r="D97" s="36"/>
      <c r="E97" s="36"/>
      <c r="F97" s="36"/>
      <c r="G97" s="36"/>
      <c r="H97" s="36"/>
      <c r="I97" s="36"/>
      <c r="J97" s="36"/>
      <c r="K97" s="36"/>
      <c r="L97" s="36"/>
      <c r="M97" s="36"/>
      <c r="N97" s="36"/>
      <c r="O97" s="36"/>
      <c r="P97" s="36"/>
      <c r="Q97" s="36"/>
      <c r="R97" s="36"/>
      <c r="S97" s="36"/>
      <c r="T97" s="36"/>
      <c r="U97" s="36"/>
      <c r="V97" s="36"/>
      <c r="W97" s="36"/>
      <c r="X97" s="36"/>
    </row>
    <row r="98" spans="1:24">
      <c r="A98" s="36"/>
      <c r="B98" s="36"/>
      <c r="C98" s="36"/>
      <c r="D98" s="36"/>
      <c r="E98" s="36"/>
      <c r="F98" s="36"/>
      <c r="G98" s="36"/>
      <c r="H98" s="36"/>
      <c r="I98" s="36"/>
      <c r="J98" s="36"/>
      <c r="K98" s="36"/>
      <c r="L98" s="36"/>
      <c r="M98" s="36"/>
      <c r="N98" s="36"/>
      <c r="O98" s="36"/>
      <c r="P98" s="36"/>
      <c r="Q98" s="36"/>
      <c r="R98" s="36"/>
      <c r="S98" s="36"/>
      <c r="T98" s="36"/>
      <c r="U98" s="36"/>
      <c r="V98" s="36"/>
      <c r="W98" s="36"/>
      <c r="X98" s="36"/>
    </row>
    <row r="99" spans="1:24">
      <c r="A99" s="36"/>
      <c r="B99" s="36"/>
      <c r="C99" s="36"/>
      <c r="D99" s="36"/>
      <c r="E99" s="36"/>
      <c r="F99" s="36"/>
      <c r="G99" s="36"/>
      <c r="H99" s="36"/>
      <c r="I99" s="36"/>
      <c r="J99" s="36"/>
      <c r="K99" s="36"/>
      <c r="L99" s="36"/>
      <c r="M99" s="36"/>
      <c r="N99" s="36"/>
      <c r="O99" s="36"/>
      <c r="P99" s="36"/>
      <c r="Q99" s="36"/>
      <c r="R99" s="36"/>
      <c r="S99" s="36"/>
      <c r="T99" s="36"/>
      <c r="U99" s="36"/>
      <c r="V99" s="36"/>
      <c r="W99" s="36"/>
      <c r="X99" s="36"/>
    </row>
    <row r="100" spans="1:24">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row>
    <row r="101" spans="1:24">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row>
    <row r="102" spans="1:24">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row>
    <row r="103" spans="1:24">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row>
    <row r="104" spans="1:24">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row>
    <row r="105" spans="1:24">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row>
    <row r="106" spans="1:24">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row>
    <row r="107" spans="1:24">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row>
    <row r="108" spans="1:24">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row>
    <row r="109" spans="1:24">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row>
    <row r="110" spans="1:24">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row>
    <row r="111" spans="1:24">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row>
    <row r="112" spans="1:24">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row>
    <row r="113" spans="1:24">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row>
    <row r="114" spans="1:24">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row>
    <row r="115" spans="1:24">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row>
    <row r="116" spans="1:24">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row>
    <row r="117" spans="1:24">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row>
    <row r="118" spans="1:24">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row>
    <row r="119" spans="1:24">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row>
    <row r="120" spans="1:24">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row>
    <row r="121" spans="1:24">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row>
    <row r="122" spans="1:24">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row>
    <row r="123" spans="1:24">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row>
    <row r="124" spans="1:24">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row>
    <row r="125" spans="1:24">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row>
    <row r="126" spans="1:24">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row>
    <row r="127" spans="1:24">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row>
    <row r="128" spans="1:24">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row>
    <row r="129" spans="1:24">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row>
    <row r="130" spans="1:24">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row>
    <row r="131" spans="1:24">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row>
    <row r="132" spans="1:24">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row>
    <row r="133" spans="1:24">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row>
    <row r="134" spans="1:24">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row>
    <row r="135" spans="1:24">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row>
    <row r="136" spans="1:24">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row>
    <row r="137" spans="1:24">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row>
    <row r="138" spans="1:24">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row>
    <row r="139" spans="1:24">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row>
    <row r="140" spans="1:24">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row>
    <row r="141" spans="1:24">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row>
    <row r="142" spans="1:24">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row>
    <row r="143" spans="1:24">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row>
    <row r="144" spans="1:24">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row>
    <row r="145" spans="1:24">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row>
    <row r="146" spans="1:24">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row>
    <row r="147" spans="1:24">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row>
    <row r="148" spans="1:24">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row>
    <row r="149" spans="1:24">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row>
    <row r="150" spans="1:24">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row>
    <row r="151" spans="1:24">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row>
    <row r="152" spans="1:24">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row>
    <row r="153" spans="1:24">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row>
    <row r="154" spans="1:24">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row>
    <row r="155" spans="1:24">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row>
    <row r="156" spans="1:24">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row>
    <row r="157" spans="1:24">
      <c r="A157" s="36"/>
      <c r="B157" s="36"/>
      <c r="D157" s="36"/>
      <c r="E157" s="36"/>
      <c r="F157" s="36"/>
      <c r="G157" s="36"/>
      <c r="H157" s="36"/>
      <c r="I157" s="36"/>
      <c r="J157" s="36"/>
      <c r="K157" s="36"/>
      <c r="L157" s="36"/>
      <c r="M157" s="36"/>
      <c r="N157" s="36"/>
      <c r="O157" s="36"/>
      <c r="P157" s="36"/>
      <c r="Q157" s="36"/>
      <c r="R157" s="36"/>
      <c r="S157" s="36"/>
      <c r="T157" s="36"/>
      <c r="U157" s="36"/>
      <c r="V157" s="36"/>
      <c r="W157" s="36"/>
      <c r="X157" s="36"/>
    </row>
    <row r="158" spans="1:24">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row>
    <row r="159" spans="1:24">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row>
    <row r="160" spans="1:24">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row>
    <row r="161" spans="1:24">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row>
    <row r="162" spans="1:24">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row>
    <row r="163" spans="1:24">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row>
    <row r="164" spans="1:24">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row>
    <row r="165" spans="1:24">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row>
    <row r="166" spans="1:24">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row>
    <row r="167" spans="1:24">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row>
    <row r="168" spans="1:24">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row>
    <row r="169" spans="1:24">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row>
    <row r="170" spans="1:24">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row>
    <row r="171" spans="1:24">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row>
    <row r="172" spans="1:24">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row>
    <row r="173" spans="1:24">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row>
    <row r="174" spans="1:24">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row>
    <row r="175" spans="1:24">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row>
    <row r="176" spans="1:24">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row>
    <row r="177" spans="1:24">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row>
    <row r="178" spans="1:24">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row>
    <row r="179" spans="1:24">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row>
    <row r="180" spans="1:24">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row>
    <row r="181" spans="1:24">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row>
    <row r="182" spans="1:24">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row>
    <row r="183" spans="1:24">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row>
    <row r="184" spans="1:24">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row>
    <row r="185" spans="1:24">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row>
    <row r="186" spans="1:24">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row>
    <row r="187" spans="1:24">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row>
    <row r="188" spans="1:24">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row>
    <row r="189" spans="1:24">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row>
    <row r="190" spans="1:24">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row>
    <row r="191" spans="1:24">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row>
    <row r="192" spans="1:24">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row>
    <row r="193" spans="1:24">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row>
    <row r="194" spans="1:24">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row>
    <row r="195" spans="1:24">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row>
    <row r="196" spans="1:24">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row>
    <row r="197" spans="1:24">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row>
    <row r="198" spans="1:24">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row>
    <row r="199" spans="1:24">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row>
    <row r="200" spans="1:24">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row>
    <row r="201" spans="1:24">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row>
    <row r="202" spans="1:24">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row>
    <row r="203" spans="1:24">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row>
    <row r="204" spans="1:24">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row>
    <row r="205" spans="1:24">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row>
    <row r="206" spans="1:24">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row>
    <row r="207" spans="1:24">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row>
    <row r="208" spans="1:24">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row>
    <row r="209" spans="1:24">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row>
    <row r="210" spans="1:24">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row>
    <row r="211" spans="1:24">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row>
    <row r="212" spans="1:24">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row>
    <row r="213" spans="1:24">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row>
    <row r="214" spans="1:24">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row>
    <row r="215" spans="1:24">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row>
    <row r="216" spans="1:24">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row>
    <row r="217" spans="1:24">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row>
    <row r="218" spans="1:24">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row>
    <row r="219" spans="1:24">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row>
    <row r="220" spans="1:24">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row>
    <row r="221" spans="1:24">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row>
    <row r="222" spans="1:24">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row>
    <row r="223" spans="1:24">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row>
    <row r="224" spans="1:24">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row>
    <row r="225" spans="1:24">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row>
    <row r="226" spans="1:24">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row>
    <row r="227" spans="1:24">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row>
    <row r="228" spans="1:24">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row>
    <row r="229" spans="1:24">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row>
    <row r="230" spans="1:24">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row>
    <row r="231" spans="1:24">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row>
    <row r="232" spans="1:24">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row>
    <row r="233" spans="1:24">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row>
    <row r="234" spans="1:24">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row>
    <row r="235" spans="1:24">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row>
    <row r="236" spans="1:24">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row>
    <row r="237" spans="1:24">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row>
    <row r="238" spans="1:24">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row>
    <row r="239" spans="1:24">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row>
    <row r="240" spans="1:24">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row>
    <row r="241" spans="1:24">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row>
    <row r="242" spans="1:24">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row>
    <row r="243" spans="1:24">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row>
    <row r="244" spans="1:24">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row>
    <row r="245" spans="1:24">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row>
    <row r="246" spans="1:24">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row>
    <row r="247" spans="1:24">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row>
    <row r="248" spans="1:24">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row>
    <row r="249" spans="1:24">
      <c r="A249" s="36"/>
      <c r="B249" s="36"/>
      <c r="D249" s="36"/>
      <c r="E249" s="36"/>
      <c r="F249" s="36"/>
      <c r="G249" s="36"/>
      <c r="H249" s="36"/>
      <c r="I249" s="36"/>
      <c r="J249" s="36"/>
      <c r="K249" s="36"/>
      <c r="L249" s="36"/>
      <c r="M249" s="36"/>
      <c r="N249" s="36"/>
      <c r="O249" s="36"/>
      <c r="P249" s="36"/>
      <c r="Q249" s="36"/>
      <c r="R249" s="36"/>
      <c r="S249" s="36"/>
      <c r="T249" s="36"/>
      <c r="U249" s="36"/>
      <c r="V249" s="36"/>
      <c r="W249" s="36"/>
      <c r="X249" s="36"/>
    </row>
    <row r="250" spans="1:24">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row>
    <row r="251" spans="1:24">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row>
    <row r="252" spans="1:24">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row>
    <row r="253" spans="1:24">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row>
    <row r="254" spans="1:24">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row>
    <row r="255" spans="1:24">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row>
    <row r="256" spans="1:24">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row>
    <row r="257" spans="1:24">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row>
    <row r="258" spans="1:24">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row>
    <row r="259" spans="1:24">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row>
    <row r="260" spans="1:24">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row>
    <row r="261" spans="1:24">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row>
    <row r="262" spans="1:24">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row>
    <row r="263" spans="1:24">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row>
    <row r="264" spans="1:24">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row>
    <row r="265" spans="1:24">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row>
    <row r="266" spans="1:24">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row>
    <row r="267" spans="1:24">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row>
    <row r="268" spans="1:24">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row>
    <row r="269" spans="1:24">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row>
    <row r="270" spans="1:24">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row>
    <row r="271" spans="1:24">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row>
    <row r="272" spans="1:24">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row>
    <row r="273" spans="1:24">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row>
    <row r="274" spans="1:24">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row>
    <row r="275" spans="1:24">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row>
    <row r="276" spans="1:24">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row>
    <row r="277" spans="1:24">
      <c r="A277" s="36"/>
      <c r="B277" s="36"/>
      <c r="D277" s="36"/>
      <c r="E277" s="36"/>
      <c r="F277" s="36"/>
      <c r="G277" s="36"/>
      <c r="H277" s="36"/>
      <c r="I277" s="36"/>
      <c r="J277" s="36"/>
      <c r="K277" s="36"/>
      <c r="L277" s="36"/>
      <c r="M277" s="36"/>
      <c r="N277" s="36"/>
      <c r="O277" s="36"/>
      <c r="P277" s="36"/>
      <c r="Q277" s="36"/>
      <c r="R277" s="36"/>
      <c r="S277" s="36"/>
      <c r="T277" s="36"/>
      <c r="U277" s="36"/>
      <c r="V277" s="36"/>
      <c r="W277" s="36"/>
      <c r="X277" s="36"/>
    </row>
    <row r="278" spans="1:24">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row>
    <row r="279" spans="1:24">
      <c r="A279" s="36"/>
      <c r="B279" s="36"/>
      <c r="C279" s="36"/>
      <c r="D279" s="36"/>
      <c r="E279" s="36"/>
      <c r="F279" s="36"/>
      <c r="G279" s="36"/>
      <c r="H279" s="36"/>
      <c r="I279" s="36"/>
      <c r="J279" s="36"/>
      <c r="K279" s="36"/>
      <c r="L279" s="36"/>
      <c r="M279" s="36"/>
      <c r="N279" s="36"/>
      <c r="O279" s="36"/>
      <c r="Q279" s="36"/>
      <c r="R279" s="36"/>
      <c r="S279" s="36"/>
      <c r="T279" s="36"/>
      <c r="U279" s="36"/>
      <c r="V279" s="36"/>
      <c r="W279" s="36"/>
      <c r="X279" s="36"/>
    </row>
    <row r="280" spans="1:24">
      <c r="A280" s="36"/>
      <c r="B280" s="36"/>
      <c r="D280" s="36"/>
      <c r="E280" s="36"/>
      <c r="F280" s="36"/>
      <c r="G280" s="36"/>
      <c r="H280" s="36"/>
      <c r="I280" s="36"/>
      <c r="J280" s="36"/>
      <c r="K280" s="36"/>
      <c r="L280" s="36"/>
      <c r="M280" s="36"/>
      <c r="N280" s="36"/>
      <c r="O280" s="36"/>
      <c r="P280" s="36"/>
      <c r="Q280" s="36"/>
      <c r="R280" s="36"/>
      <c r="S280" s="36"/>
      <c r="T280" s="36"/>
      <c r="U280" s="36"/>
      <c r="V280" s="36"/>
      <c r="W280" s="36"/>
      <c r="X280" s="36"/>
    </row>
    <row r="281" spans="1:24">
      <c r="A281" s="36"/>
      <c r="B281" s="36"/>
      <c r="D281" s="36"/>
      <c r="E281" s="36"/>
      <c r="F281" s="36"/>
      <c r="G281" s="36"/>
      <c r="H281" s="36"/>
      <c r="I281" s="36"/>
      <c r="J281" s="36"/>
      <c r="K281" s="36"/>
      <c r="L281" s="36"/>
      <c r="M281" s="36"/>
      <c r="N281" s="36"/>
      <c r="O281" s="36"/>
      <c r="P281" s="36"/>
      <c r="Q281" s="36"/>
      <c r="R281" s="36"/>
      <c r="S281" s="36"/>
      <c r="T281" s="36"/>
      <c r="U281" s="36"/>
      <c r="V281" s="36"/>
      <c r="W281" s="36"/>
      <c r="X281" s="36"/>
    </row>
    <row r="282" spans="1:24">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row>
    <row r="283" spans="1:24">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row>
    <row r="284" spans="1:24">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row>
    <row r="285" spans="1:24">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row>
    <row r="286" spans="1:24">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row>
    <row r="287" spans="1:24">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row>
    <row r="288" spans="1:24">
      <c r="A288" s="36"/>
      <c r="B288" s="36"/>
      <c r="C288" s="36"/>
      <c r="D288" s="36"/>
      <c r="E288" s="36"/>
      <c r="F288" s="36"/>
      <c r="G288" s="36"/>
      <c r="H288" s="36"/>
      <c r="I288" s="36"/>
      <c r="J288" s="36"/>
      <c r="K288" s="36"/>
      <c r="L288" s="36"/>
      <c r="M288" s="36"/>
      <c r="N288" s="36"/>
      <c r="O288" s="36"/>
      <c r="Q288" s="36"/>
      <c r="R288" s="36"/>
      <c r="S288" s="36"/>
      <c r="T288" s="36"/>
      <c r="U288" s="36"/>
      <c r="V288" s="36"/>
      <c r="W288" s="36"/>
      <c r="X288" s="36"/>
    </row>
    <row r="289" spans="1:24">
      <c r="A289" s="36"/>
      <c r="B289" s="36"/>
      <c r="C289" s="36"/>
      <c r="D289" s="36"/>
      <c r="E289" s="36"/>
      <c r="F289" s="36"/>
      <c r="G289" s="36"/>
      <c r="H289" s="36"/>
      <c r="I289" s="36"/>
      <c r="J289" s="36"/>
      <c r="K289" s="36"/>
      <c r="L289" s="36"/>
      <c r="M289" s="36"/>
      <c r="N289" s="36"/>
      <c r="O289" s="36"/>
      <c r="Q289" s="36"/>
      <c r="R289" s="36"/>
      <c r="S289" s="36"/>
      <c r="T289" s="36"/>
      <c r="U289" s="36"/>
      <c r="V289" s="36"/>
      <c r="W289" s="36"/>
      <c r="X289" s="36"/>
    </row>
    <row r="290" spans="1:24">
      <c r="A290" s="36"/>
      <c r="B290" s="36"/>
      <c r="C290" s="36"/>
      <c r="D290" s="36"/>
      <c r="E290" s="36"/>
      <c r="F290" s="36"/>
      <c r="G290" s="36"/>
      <c r="H290" s="36"/>
      <c r="I290" s="36"/>
      <c r="J290" s="36"/>
      <c r="K290" s="36"/>
      <c r="L290" s="36"/>
      <c r="M290" s="36"/>
      <c r="N290" s="36"/>
      <c r="O290" s="36"/>
      <c r="Q290" s="36"/>
      <c r="R290" s="36"/>
      <c r="S290" s="36"/>
      <c r="T290" s="36"/>
      <c r="U290" s="36"/>
      <c r="V290" s="36"/>
      <c r="W290" s="36"/>
      <c r="X290" s="36"/>
    </row>
    <row r="291" spans="1:24">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row>
    <row r="292" spans="1:24">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row>
    <row r="293" spans="1:24">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row>
    <row r="294" spans="1:24">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row>
    <row r="295" spans="1:24">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row>
    <row r="296" spans="1:24">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row>
    <row r="297" spans="1:24">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row>
    <row r="298" spans="1:24">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row>
    <row r="299" spans="1:24">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row>
    <row r="300" spans="1:24">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row>
    <row r="301" spans="1:24">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row>
    <row r="302" spans="1:24">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row>
    <row r="303" spans="1:24">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row>
    <row r="304" spans="1:24">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row>
    <row r="305" spans="1:24">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row>
    <row r="306" spans="1:24">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row>
    <row r="307" spans="1:24">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row>
    <row r="308" spans="1:24">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row>
    <row r="309" spans="1:24">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row>
    <row r="310" spans="1:24">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row>
    <row r="311" spans="1:24">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row>
    <row r="312" spans="1:24">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row>
    <row r="313" spans="1:24">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row>
    <row r="314" spans="1:24">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row>
    <row r="315" spans="1:24">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row>
    <row r="316" spans="1:24">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row>
    <row r="317" spans="1:24">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row>
    <row r="318" spans="1:24">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row>
    <row r="319" spans="1:24">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row>
    <row r="320" spans="1:24">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row>
    <row r="321" spans="1:24">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row>
    <row r="322" spans="1:24">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row>
    <row r="323" spans="1:24">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row>
    <row r="324" spans="1:24">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row>
    <row r="325" spans="1:24">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row>
    <row r="326" spans="1:24">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row>
    <row r="327" spans="1:24">
      <c r="A327" s="36"/>
      <c r="B327" s="36"/>
      <c r="D327" s="36"/>
      <c r="E327" s="36"/>
      <c r="F327" s="36"/>
      <c r="G327" s="36"/>
      <c r="H327" s="36"/>
      <c r="I327" s="36"/>
      <c r="J327" s="36"/>
      <c r="K327" s="36"/>
      <c r="L327" s="36"/>
      <c r="M327" s="36"/>
      <c r="N327" s="36"/>
      <c r="O327" s="36"/>
      <c r="P327" s="36"/>
      <c r="Q327" s="36"/>
      <c r="R327" s="36"/>
      <c r="S327" s="36"/>
      <c r="T327" s="36"/>
      <c r="U327" s="36"/>
      <c r="V327" s="36"/>
      <c r="W327" s="36"/>
      <c r="X327" s="36"/>
    </row>
    <row r="328" spans="1:24">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row>
    <row r="329" spans="1:24">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row>
    <row r="330" spans="1:24">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row>
    <row r="331" spans="1:24">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row>
    <row r="332" spans="1:24">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row>
    <row r="333" spans="1:24">
      <c r="A333" s="36"/>
      <c r="B333" s="36"/>
      <c r="C333" s="36"/>
      <c r="D333" s="36"/>
      <c r="E333" s="36"/>
      <c r="F333" s="36"/>
      <c r="G333" s="36"/>
      <c r="H333" s="36"/>
      <c r="I333" s="36"/>
      <c r="J333" s="36"/>
      <c r="K333" s="36"/>
      <c r="L333" s="36"/>
      <c r="M333" s="36"/>
      <c r="N333" s="36"/>
      <c r="O333" s="36"/>
      <c r="Q333" s="36"/>
      <c r="R333" s="36"/>
      <c r="S333" s="36"/>
      <c r="T333" s="36"/>
      <c r="U333" s="36"/>
      <c r="V333" s="36"/>
      <c r="W333" s="36"/>
      <c r="X333" s="36"/>
    </row>
    <row r="334" spans="1:24">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row>
    <row r="335" spans="1:24">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row>
    <row r="336" spans="1:24">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row>
    <row r="337" spans="1:24">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row>
    <row r="338" spans="1:24">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row>
    <row r="339" spans="1:24">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row>
    <row r="340" spans="1:24">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row>
    <row r="341" spans="1:24">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row>
    <row r="342" spans="1:24">
      <c r="A342" s="36"/>
      <c r="B342" s="36"/>
      <c r="C342" s="36"/>
      <c r="D342" s="36"/>
      <c r="E342" s="36"/>
      <c r="F342" s="36"/>
      <c r="G342" s="36"/>
      <c r="H342" s="36"/>
      <c r="I342" s="36"/>
      <c r="J342" s="36"/>
      <c r="K342" s="36"/>
      <c r="L342" s="36"/>
      <c r="M342" s="36"/>
      <c r="N342" s="36"/>
      <c r="O342" s="36"/>
      <c r="Q342" s="36"/>
      <c r="R342" s="36"/>
      <c r="S342" s="36"/>
      <c r="T342" s="36"/>
      <c r="U342" s="36"/>
      <c r="V342" s="36"/>
      <c r="W342" s="36"/>
      <c r="X342" s="36"/>
    </row>
    <row r="343" spans="1:24">
      <c r="A343" s="36"/>
      <c r="B343" s="36"/>
      <c r="C343" s="36"/>
      <c r="D343" s="36"/>
      <c r="E343" s="36"/>
      <c r="F343" s="36"/>
      <c r="G343" s="36"/>
      <c r="H343" s="36"/>
      <c r="I343" s="36"/>
      <c r="J343" s="36"/>
      <c r="K343" s="36"/>
      <c r="L343" s="36"/>
      <c r="M343" s="36"/>
      <c r="N343" s="36"/>
      <c r="O343" s="36"/>
      <c r="Q343" s="36"/>
      <c r="R343" s="36"/>
      <c r="S343" s="36"/>
      <c r="T343" s="36"/>
      <c r="U343" s="36"/>
      <c r="V343" s="36"/>
      <c r="W343" s="36"/>
      <c r="X343" s="36"/>
    </row>
    <row r="344" spans="1:24">
      <c r="A344" s="36"/>
      <c r="B344" s="36"/>
      <c r="C344" s="36"/>
      <c r="D344" s="36"/>
      <c r="E344" s="36"/>
      <c r="F344" s="36"/>
      <c r="G344" s="36"/>
      <c r="H344" s="36"/>
      <c r="I344" s="36"/>
      <c r="J344" s="36"/>
      <c r="K344" s="36"/>
      <c r="L344" s="36"/>
      <c r="M344" s="36"/>
      <c r="N344" s="36"/>
      <c r="O344" s="36"/>
      <c r="Q344" s="36"/>
      <c r="R344" s="36"/>
      <c r="S344" s="36"/>
      <c r="T344" s="36"/>
      <c r="U344" s="36"/>
      <c r="V344" s="36"/>
      <c r="W344" s="36"/>
      <c r="X344" s="36"/>
    </row>
    <row r="345" spans="1:24">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row>
    <row r="346" spans="1:24">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row>
    <row r="347" spans="1:24">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row>
    <row r="348" spans="1:24">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row>
    <row r="349" spans="1:24">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row>
    <row r="350" spans="1:24">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row>
    <row r="351" spans="1:24">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row>
    <row r="352" spans="1:24">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row>
    <row r="353" spans="1:24">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row>
    <row r="354" spans="1:24">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row>
    <row r="355" spans="1:24">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row>
    <row r="356" spans="1:24">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row>
    <row r="357" spans="1:24">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row>
    <row r="358" spans="1:24">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row>
    <row r="359" spans="1:24">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row>
    <row r="360" spans="1:24">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row>
    <row r="361" spans="1:24">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row>
    <row r="362" spans="1:24">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row>
    <row r="363" spans="1:24">
      <c r="A363" s="36"/>
      <c r="B363" s="36"/>
      <c r="C363" s="36"/>
      <c r="D363" s="36"/>
      <c r="E363" s="36"/>
      <c r="F363" s="36"/>
      <c r="G363" s="36"/>
      <c r="H363" s="36"/>
      <c r="I363" s="36"/>
      <c r="J363" s="36"/>
      <c r="K363" s="36"/>
      <c r="L363" s="36"/>
      <c r="M363" s="36"/>
      <c r="N363" s="36"/>
      <c r="O363" s="36"/>
      <c r="Q363" s="36"/>
      <c r="R363" s="36"/>
      <c r="S363" s="36"/>
      <c r="T363" s="36"/>
      <c r="U363" s="36"/>
      <c r="V363" s="36"/>
      <c r="W363" s="36"/>
      <c r="X363" s="36"/>
    </row>
    <row r="364" spans="1:24">
      <c r="A364" s="36"/>
      <c r="B364" s="36"/>
      <c r="C364" s="36"/>
      <c r="D364" s="36"/>
      <c r="E364" s="36"/>
      <c r="F364" s="36"/>
      <c r="G364" s="36"/>
      <c r="H364" s="36"/>
      <c r="I364" s="36"/>
      <c r="J364" s="36"/>
      <c r="K364" s="36"/>
      <c r="L364" s="36"/>
      <c r="M364" s="36"/>
      <c r="N364" s="36"/>
      <c r="O364" s="36"/>
      <c r="Q364" s="36"/>
      <c r="R364" s="36"/>
      <c r="S364" s="36"/>
      <c r="T364" s="36"/>
      <c r="U364" s="36"/>
      <c r="V364" s="36"/>
      <c r="W364" s="36"/>
      <c r="X364" s="36"/>
    </row>
    <row r="365" spans="1:24">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row>
    <row r="366" spans="1:24">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row>
    <row r="367" spans="1:24">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row>
    <row r="368" spans="1:24">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row>
    <row r="369" spans="1:24">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row>
    <row r="370" spans="1:24">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row>
    <row r="371" spans="1:24">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row>
    <row r="372" spans="1:24">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row>
    <row r="373" spans="1:24">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row>
    <row r="374" spans="1:24">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row>
    <row r="375" spans="1:24">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row>
    <row r="376" spans="1:24">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row>
    <row r="377" spans="1:24">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row>
    <row r="378" spans="1:24">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row>
    <row r="379" spans="1:24">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row>
    <row r="380" spans="1:24">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row>
    <row r="381" spans="1:24">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row>
    <row r="382" spans="1:24">
      <c r="A382" s="36"/>
      <c r="B382" s="36"/>
      <c r="C382" s="36"/>
      <c r="D382" s="36"/>
      <c r="E382" s="36"/>
      <c r="F382" s="36"/>
      <c r="G382" s="36"/>
      <c r="H382" s="36"/>
      <c r="I382" s="36"/>
      <c r="J382" s="36"/>
      <c r="K382" s="36"/>
      <c r="L382" s="36"/>
      <c r="M382" s="36"/>
      <c r="N382" s="36"/>
      <c r="O382" s="36"/>
      <c r="Q382" s="36"/>
      <c r="R382" s="36"/>
      <c r="S382" s="36"/>
      <c r="T382" s="36"/>
      <c r="U382" s="36"/>
      <c r="V382" s="36"/>
      <c r="W382" s="36"/>
      <c r="X382" s="36"/>
    </row>
    <row r="383" spans="1:24">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row>
    <row r="384" spans="1:24">
      <c r="A384" s="36"/>
      <c r="B384" s="36"/>
      <c r="C384" s="36"/>
      <c r="D384" s="36"/>
      <c r="E384" s="36"/>
      <c r="F384" s="36"/>
      <c r="G384" s="36"/>
      <c r="H384" s="36"/>
      <c r="I384" s="36"/>
      <c r="J384" s="36"/>
      <c r="K384" s="36"/>
      <c r="L384" s="36"/>
      <c r="M384" s="36"/>
      <c r="N384" s="36"/>
      <c r="O384" s="36"/>
      <c r="Q384" s="36"/>
      <c r="R384" s="36"/>
      <c r="S384" s="36"/>
      <c r="T384" s="36"/>
      <c r="U384" s="36"/>
      <c r="V384" s="36"/>
      <c r="W384" s="36"/>
      <c r="X384" s="36"/>
    </row>
    <row r="385" spans="1:24">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row>
    <row r="386" spans="1:24">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row>
    <row r="387" spans="1:24">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row>
    <row r="388" spans="1:24">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row>
    <row r="389" spans="1:24">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row>
    <row r="390" spans="1:24">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row>
    <row r="391" spans="1:24">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row>
    <row r="392" spans="1:24">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row>
    <row r="393" spans="1:24">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row>
    <row r="394" spans="1:24">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row>
    <row r="395" spans="1:24">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row>
    <row r="396" spans="1:24">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row>
    <row r="397" spans="1:24">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row>
    <row r="398" spans="1:24">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row>
    <row r="399" spans="1:24">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row>
    <row r="400" spans="1:24">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row>
    <row r="401" spans="1:24">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row>
    <row r="402" spans="1:24">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row>
    <row r="403" spans="1:24">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row>
    <row r="404" spans="1:24">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row>
    <row r="405" spans="1:24">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row>
    <row r="406" spans="1:24">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row>
    <row r="407" spans="1:24">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row>
    <row r="408" spans="1:24">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row>
    <row r="409" spans="1:24">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row>
    <row r="410" spans="1:24">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row>
    <row r="411" spans="1:24">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row>
    <row r="412" spans="1:24">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row>
    <row r="413" spans="1:24">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row>
    <row r="414" spans="1:24">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row>
    <row r="415" spans="1:24">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row>
    <row r="416" spans="1:24">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row>
    <row r="417" spans="1:24">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row>
    <row r="418" spans="1:24">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row>
    <row r="419" spans="1:24">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row>
    <row r="420" spans="1:24">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row>
    <row r="421" spans="1:24">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row>
    <row r="422" spans="1:24">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row>
    <row r="423" spans="1:24">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row>
    <row r="424" spans="1:24">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row>
    <row r="425" spans="1:24">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row>
    <row r="426" spans="1:24">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row>
    <row r="427" spans="1:24">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row>
    <row r="428" spans="1:24">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row>
    <row r="429" spans="1:24">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row>
    <row r="430" spans="1:24">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row>
    <row r="431" spans="1:24">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row>
    <row r="432" spans="1:24">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row>
    <row r="433" spans="1:24">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row>
    <row r="434" spans="1:24">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row>
    <row r="435" spans="1:24">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row>
    <row r="436" spans="1:24">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row>
    <row r="437" spans="1:24">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row>
    <row r="438" spans="1:24">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row>
    <row r="439" spans="1:24">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row>
    <row r="440" spans="1:24">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row>
    <row r="441" spans="1:24">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row>
    <row r="442" spans="1:24">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row>
    <row r="443" spans="1:24">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row>
    <row r="444" spans="1:24">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row>
    <row r="445" spans="1:24">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row>
    <row r="446" spans="1:24">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row>
    <row r="447" spans="1:24">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row>
    <row r="448" spans="1:24">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row>
    <row r="449" spans="1:24">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row>
    <row r="450" spans="1:24">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row>
    <row r="451" spans="1:24">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row>
    <row r="452" spans="1:24">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row>
    <row r="453" spans="1:24">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row>
    <row r="454" spans="1:24">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row>
    <row r="455" spans="1:24">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row>
    <row r="456" spans="1:24">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row>
    <row r="457" spans="1:24">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row>
    <row r="458" spans="1:24">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row>
    <row r="459" spans="1:24">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row>
    <row r="460" spans="1:24">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row>
    <row r="461" spans="1:24">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row>
    <row r="462" spans="1:24">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row>
    <row r="463" spans="1:24">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row>
    <row r="464" spans="1:24">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row>
    <row r="465" spans="1:24">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row>
    <row r="466" spans="1:24">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row>
    <row r="467" spans="1:24">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row>
    <row r="468" spans="1:24">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row>
    <row r="469" spans="1:24">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row>
    <row r="470" spans="1:24">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row>
    <row r="471" spans="1:24">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row>
    <row r="472" spans="1:24">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row>
    <row r="473" spans="1:24">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row>
    <row r="474" spans="1:24">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row>
    <row r="475" spans="1:24">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row>
    <row r="476" spans="1:24">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row>
    <row r="477" spans="1:24">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row>
    <row r="478" spans="1:24">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row>
    <row r="479" spans="1:24">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row>
    <row r="480" spans="1:24">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row>
    <row r="481" spans="1:24">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row>
    <row r="482" spans="1:24">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row>
    <row r="483" spans="1:24">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row>
    <row r="484" spans="1:24">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row>
    <row r="485" spans="1:24">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row>
    <row r="486" spans="1:24">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row>
    <row r="487" spans="1:24">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row>
    <row r="488" spans="1:24">
      <c r="A488" s="36"/>
      <c r="B488" s="36"/>
      <c r="D488" s="36"/>
      <c r="E488" s="36"/>
      <c r="F488" s="36"/>
      <c r="G488" s="36"/>
      <c r="H488" s="36"/>
      <c r="I488" s="36"/>
      <c r="J488" s="36"/>
      <c r="K488" s="36"/>
      <c r="L488" s="36"/>
      <c r="M488" s="36"/>
      <c r="N488" s="36"/>
      <c r="O488" s="36"/>
      <c r="P488" s="36"/>
      <c r="Q488" s="36"/>
      <c r="R488" s="36"/>
      <c r="S488" s="36"/>
      <c r="T488" s="36"/>
      <c r="U488" s="36"/>
      <c r="V488" s="36"/>
      <c r="W488" s="36"/>
      <c r="X488" s="36"/>
    </row>
    <row r="489" spans="1:24">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row>
    <row r="490" spans="1:24">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row>
    <row r="491" spans="1:24">
      <c r="A491" s="36"/>
      <c r="B491" s="36"/>
      <c r="D491" s="36"/>
      <c r="E491" s="36"/>
      <c r="F491" s="36"/>
      <c r="G491" s="36"/>
      <c r="H491" s="36"/>
      <c r="I491" s="36"/>
      <c r="J491" s="36"/>
      <c r="K491" s="36"/>
      <c r="L491" s="36"/>
      <c r="M491" s="36"/>
      <c r="N491" s="36"/>
      <c r="O491" s="36"/>
      <c r="P491" s="36"/>
      <c r="Q491" s="36"/>
      <c r="R491" s="36"/>
      <c r="S491" s="36"/>
      <c r="T491" s="36"/>
      <c r="U491" s="36"/>
      <c r="V491" s="36"/>
      <c r="W491" s="36"/>
      <c r="X491" s="36"/>
    </row>
    <row r="492" spans="1:24">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row>
    <row r="493" spans="1:24">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row>
    <row r="494" spans="1:24">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row>
    <row r="495" spans="1:24">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row>
    <row r="496" spans="1:24">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row>
    <row r="497" spans="1:24">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row>
    <row r="498" spans="1:24">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row>
    <row r="499" spans="1:24">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row>
    <row r="500" spans="1:24">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row>
    <row r="501" spans="1:24">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row>
    <row r="502" spans="1:24">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row>
    <row r="503" spans="1:24">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row>
    <row r="504" spans="1:24">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row>
    <row r="3012" spans="31:38" s="167" customFormat="1">
      <c r="AE3012" s="167">
        <v>15200</v>
      </c>
      <c r="AF3012" s="167">
        <v>16700</v>
      </c>
      <c r="AG3012" s="167">
        <v>16700</v>
      </c>
      <c r="AH3012" s="167">
        <v>15800</v>
      </c>
      <c r="AI3012" s="167">
        <v>16300</v>
      </c>
      <c r="AJ3012" s="167">
        <v>17300</v>
      </c>
      <c r="AK3012" s="167">
        <v>16700</v>
      </c>
      <c r="AL3012" s="167">
        <v>15100</v>
      </c>
    </row>
    <row r="3013" spans="31:38" s="167" customFormat="1">
      <c r="AE3013" s="167">
        <v>15200</v>
      </c>
      <c r="AF3013" s="167">
        <v>16700</v>
      </c>
      <c r="AG3013" s="167">
        <v>16700</v>
      </c>
      <c r="AH3013" s="167">
        <v>15800</v>
      </c>
      <c r="AI3013" s="167">
        <v>16300</v>
      </c>
      <c r="AJ3013" s="167">
        <v>17300</v>
      </c>
      <c r="AK3013" s="167">
        <v>16700</v>
      </c>
      <c r="AL3013" s="167">
        <v>15100</v>
      </c>
    </row>
    <row r="3014" spans="31:38" s="167" customFormat="1">
      <c r="AE3014" s="167">
        <v>15200</v>
      </c>
      <c r="AF3014" s="167">
        <v>16700</v>
      </c>
      <c r="AG3014" s="167">
        <v>16700</v>
      </c>
      <c r="AH3014" s="167">
        <v>15800</v>
      </c>
      <c r="AI3014" s="167">
        <v>16300</v>
      </c>
      <c r="AJ3014" s="167">
        <v>17300</v>
      </c>
      <c r="AK3014" s="167">
        <v>16700</v>
      </c>
      <c r="AL3014" s="167">
        <v>15100</v>
      </c>
    </row>
    <row r="3015" spans="31:38" s="167" customFormat="1">
      <c r="AE3015" s="167">
        <v>15200</v>
      </c>
      <c r="AF3015" s="167">
        <v>16700</v>
      </c>
      <c r="AG3015" s="167">
        <v>16700</v>
      </c>
      <c r="AH3015" s="167">
        <v>15800</v>
      </c>
      <c r="AI3015" s="167">
        <v>16300</v>
      </c>
      <c r="AJ3015" s="167">
        <v>17300</v>
      </c>
      <c r="AK3015" s="167">
        <v>16700</v>
      </c>
      <c r="AL3015" s="167">
        <v>15100</v>
      </c>
    </row>
    <row r="3016" spans="31:38" s="167" customFormat="1">
      <c r="AE3016" s="167">
        <v>15200</v>
      </c>
      <c r="AF3016" s="167">
        <v>16700</v>
      </c>
      <c r="AG3016" s="167">
        <v>16700</v>
      </c>
      <c r="AH3016" s="167">
        <v>15800</v>
      </c>
      <c r="AI3016" s="167">
        <v>16300</v>
      </c>
      <c r="AJ3016" s="167">
        <v>17300</v>
      </c>
      <c r="AK3016" s="167">
        <v>16700</v>
      </c>
      <c r="AL3016" s="167">
        <v>15100</v>
      </c>
    </row>
    <row r="3017" spans="31:38" s="167" customFormat="1">
      <c r="AE3017" s="167">
        <v>15200</v>
      </c>
      <c r="AF3017" s="167">
        <v>16700</v>
      </c>
      <c r="AG3017" s="167">
        <v>16700</v>
      </c>
      <c r="AH3017" s="167">
        <v>15800</v>
      </c>
      <c r="AI3017" s="167">
        <v>16300</v>
      </c>
      <c r="AJ3017" s="167">
        <v>17300</v>
      </c>
      <c r="AK3017" s="167">
        <v>16700</v>
      </c>
      <c r="AL3017" s="167">
        <v>15100</v>
      </c>
    </row>
    <row r="3018" spans="31:38" s="167" customFormat="1">
      <c r="AE3018" s="167">
        <v>15200</v>
      </c>
      <c r="AF3018" s="167">
        <v>16700</v>
      </c>
      <c r="AG3018" s="167">
        <v>16700</v>
      </c>
      <c r="AH3018" s="167">
        <v>15800</v>
      </c>
      <c r="AI3018" s="167">
        <v>16300</v>
      </c>
      <c r="AJ3018" s="167">
        <v>17300</v>
      </c>
      <c r="AK3018" s="167">
        <v>16700</v>
      </c>
      <c r="AL3018" s="167">
        <v>15100</v>
      </c>
    </row>
    <row r="3019" spans="31:38" s="167" customFormat="1">
      <c r="AE3019" s="167">
        <v>15600</v>
      </c>
      <c r="AF3019" s="167">
        <v>17200</v>
      </c>
      <c r="AG3019" s="167">
        <v>17200</v>
      </c>
      <c r="AH3019" s="167">
        <v>16100</v>
      </c>
      <c r="AI3019" s="167">
        <v>16500</v>
      </c>
      <c r="AJ3019" s="167">
        <v>17500</v>
      </c>
      <c r="AK3019" s="167">
        <v>17200</v>
      </c>
      <c r="AL3019" s="167">
        <v>15400</v>
      </c>
    </row>
    <row r="3020" spans="31:38" s="167" customFormat="1">
      <c r="AE3020" s="167">
        <v>15600</v>
      </c>
      <c r="AF3020" s="167">
        <v>17200</v>
      </c>
      <c r="AG3020" s="167">
        <v>17200</v>
      </c>
      <c r="AH3020" s="167">
        <v>16100</v>
      </c>
      <c r="AI3020" s="167">
        <v>16500</v>
      </c>
      <c r="AJ3020" s="167">
        <v>17500</v>
      </c>
      <c r="AK3020" s="167">
        <v>17200</v>
      </c>
      <c r="AL3020" s="167">
        <v>15400</v>
      </c>
    </row>
    <row r="3021" spans="31:38" s="167" customFormat="1">
      <c r="AE3021" s="167">
        <v>16400</v>
      </c>
      <c r="AF3021" s="167">
        <v>18600</v>
      </c>
      <c r="AG3021" s="167">
        <v>18600</v>
      </c>
      <c r="AH3021" s="167">
        <v>16500</v>
      </c>
      <c r="AI3021" s="167">
        <v>17300</v>
      </c>
      <c r="AJ3021" s="167">
        <v>18300</v>
      </c>
      <c r="AK3021" s="167">
        <v>18600</v>
      </c>
      <c r="AL3021" s="167">
        <v>15800</v>
      </c>
    </row>
    <row r="3022" spans="31:38" s="167" customFormat="1">
      <c r="AE3022" s="167">
        <v>15600</v>
      </c>
      <c r="AF3022" s="167">
        <v>17200</v>
      </c>
      <c r="AG3022" s="167">
        <v>17200</v>
      </c>
      <c r="AH3022" s="167">
        <v>16100</v>
      </c>
      <c r="AI3022" s="167">
        <v>16500</v>
      </c>
      <c r="AJ3022" s="167">
        <v>17500</v>
      </c>
      <c r="AK3022" s="167">
        <v>17200</v>
      </c>
      <c r="AL3022" s="167">
        <v>15400</v>
      </c>
    </row>
    <row r="3023" spans="31:38" s="167" customFormat="1">
      <c r="AE3023" s="167">
        <v>15600</v>
      </c>
      <c r="AF3023" s="167">
        <v>17200</v>
      </c>
      <c r="AG3023" s="167">
        <v>17200</v>
      </c>
      <c r="AH3023" s="167">
        <v>16100</v>
      </c>
      <c r="AI3023" s="167">
        <v>16500</v>
      </c>
      <c r="AJ3023" s="167">
        <v>17500</v>
      </c>
      <c r="AK3023" s="167">
        <v>17200</v>
      </c>
      <c r="AL3023" s="167">
        <v>15400</v>
      </c>
    </row>
    <row r="3024" spans="31:38" s="167" customFormat="1">
      <c r="AE3024" s="167">
        <v>15600</v>
      </c>
      <c r="AF3024" s="167">
        <v>17200</v>
      </c>
      <c r="AG3024" s="167">
        <v>17200</v>
      </c>
      <c r="AH3024" s="167">
        <v>16100</v>
      </c>
      <c r="AI3024" s="167">
        <v>16500</v>
      </c>
      <c r="AJ3024" s="167">
        <v>17500</v>
      </c>
      <c r="AK3024" s="167">
        <v>17200</v>
      </c>
      <c r="AL3024" s="167">
        <v>15400</v>
      </c>
    </row>
    <row r="3025" spans="31:38" s="167" customFormat="1">
      <c r="AE3025" s="167">
        <v>15600</v>
      </c>
      <c r="AF3025" s="167">
        <v>17200</v>
      </c>
      <c r="AG3025" s="167">
        <v>17200</v>
      </c>
      <c r="AH3025" s="167">
        <v>16100</v>
      </c>
      <c r="AI3025" s="167">
        <v>16500</v>
      </c>
      <c r="AJ3025" s="167">
        <v>17500</v>
      </c>
      <c r="AK3025" s="167">
        <v>17200</v>
      </c>
      <c r="AL3025" s="167">
        <v>15400</v>
      </c>
    </row>
    <row r="3026" spans="31:38" s="167" customFormat="1">
      <c r="AE3026" s="167">
        <v>15600</v>
      </c>
      <c r="AF3026" s="167">
        <v>17200</v>
      </c>
      <c r="AG3026" s="167">
        <v>17200</v>
      </c>
      <c r="AH3026" s="167">
        <v>16100</v>
      </c>
      <c r="AI3026" s="167">
        <v>16500</v>
      </c>
      <c r="AJ3026" s="167">
        <v>17500</v>
      </c>
      <c r="AK3026" s="167">
        <v>17200</v>
      </c>
      <c r="AL3026" s="167">
        <v>15400</v>
      </c>
    </row>
    <row r="3027" spans="31:38" s="167" customFormat="1">
      <c r="AE3027" s="167">
        <v>15600</v>
      </c>
      <c r="AF3027" s="167">
        <v>17200</v>
      </c>
      <c r="AG3027" s="167">
        <v>17200</v>
      </c>
      <c r="AH3027" s="167">
        <v>16100</v>
      </c>
      <c r="AI3027" s="167">
        <v>16500</v>
      </c>
      <c r="AJ3027" s="167">
        <v>17500</v>
      </c>
      <c r="AK3027" s="167">
        <v>17200</v>
      </c>
      <c r="AL3027" s="167">
        <v>15400</v>
      </c>
    </row>
    <row r="3028" spans="31:38" s="167" customFormat="1">
      <c r="AE3028" s="167">
        <v>15600</v>
      </c>
      <c r="AF3028" s="167">
        <v>17200</v>
      </c>
      <c r="AG3028" s="167">
        <v>17200</v>
      </c>
      <c r="AH3028" s="167">
        <v>16100</v>
      </c>
      <c r="AI3028" s="167">
        <v>16500</v>
      </c>
      <c r="AJ3028" s="167">
        <v>17500</v>
      </c>
      <c r="AK3028" s="167">
        <v>17200</v>
      </c>
      <c r="AL3028" s="167">
        <v>15400</v>
      </c>
    </row>
    <row r="3029" spans="31:38" s="167" customFormat="1">
      <c r="AE3029" s="167">
        <v>15600</v>
      </c>
      <c r="AF3029" s="167">
        <v>17200</v>
      </c>
      <c r="AG3029" s="167">
        <v>17200</v>
      </c>
      <c r="AH3029" s="167">
        <v>16100</v>
      </c>
      <c r="AI3029" s="167">
        <v>16500</v>
      </c>
      <c r="AJ3029" s="167">
        <v>17500</v>
      </c>
      <c r="AK3029" s="167">
        <v>17200</v>
      </c>
      <c r="AL3029" s="167">
        <v>15400</v>
      </c>
    </row>
    <row r="3030" spans="31:38" s="167" customFormat="1">
      <c r="AE3030" s="167">
        <v>16000</v>
      </c>
      <c r="AF3030" s="167">
        <v>18100</v>
      </c>
      <c r="AG3030" s="167">
        <v>18100</v>
      </c>
      <c r="AH3030" s="167">
        <v>16300</v>
      </c>
      <c r="AI3030" s="167">
        <v>16900</v>
      </c>
      <c r="AJ3030" s="167">
        <v>17900</v>
      </c>
      <c r="AK3030" s="167">
        <v>18100</v>
      </c>
      <c r="AL3030" s="167">
        <v>15600</v>
      </c>
    </row>
    <row r="3031" spans="31:38" s="167" customFormat="1">
      <c r="AE3031" s="167">
        <v>16000</v>
      </c>
      <c r="AF3031" s="167">
        <v>18100</v>
      </c>
      <c r="AG3031" s="167">
        <v>18100</v>
      </c>
      <c r="AH3031" s="167">
        <v>16300</v>
      </c>
      <c r="AI3031" s="167">
        <v>16900</v>
      </c>
      <c r="AJ3031" s="167">
        <v>17900</v>
      </c>
      <c r="AK3031" s="167">
        <v>18100</v>
      </c>
      <c r="AL3031" s="167">
        <v>15600</v>
      </c>
    </row>
    <row r="3032" spans="31:38" s="167" customFormat="1">
      <c r="AE3032" s="167">
        <v>16000</v>
      </c>
      <c r="AF3032" s="167">
        <v>18100</v>
      </c>
      <c r="AG3032" s="167">
        <v>18100</v>
      </c>
      <c r="AH3032" s="167">
        <v>16300</v>
      </c>
      <c r="AI3032" s="167">
        <v>16900</v>
      </c>
      <c r="AJ3032" s="167">
        <v>17900</v>
      </c>
      <c r="AK3032" s="167">
        <v>18100</v>
      </c>
      <c r="AL3032" s="167">
        <v>15600</v>
      </c>
    </row>
    <row r="3033" spans="31:38" s="167" customFormat="1">
      <c r="AE3033" s="167">
        <v>16000</v>
      </c>
      <c r="AF3033" s="167">
        <v>18100</v>
      </c>
      <c r="AG3033" s="167">
        <v>18100</v>
      </c>
      <c r="AH3033" s="167">
        <v>16300</v>
      </c>
      <c r="AI3033" s="167">
        <v>16900</v>
      </c>
      <c r="AJ3033" s="167">
        <v>17900</v>
      </c>
      <c r="AK3033" s="167">
        <v>18100</v>
      </c>
      <c r="AL3033" s="167">
        <v>15600</v>
      </c>
    </row>
    <row r="3034" spans="31:38" s="167" customFormat="1">
      <c r="AE3034" s="167">
        <v>16000</v>
      </c>
      <c r="AF3034" s="167">
        <v>18100</v>
      </c>
      <c r="AG3034" s="167">
        <v>18100</v>
      </c>
      <c r="AH3034" s="167">
        <v>16300</v>
      </c>
      <c r="AI3034" s="167">
        <v>16900</v>
      </c>
      <c r="AJ3034" s="167">
        <v>17900</v>
      </c>
      <c r="AK3034" s="167">
        <v>18100</v>
      </c>
      <c r="AL3034" s="167">
        <v>15600</v>
      </c>
    </row>
    <row r="3035" spans="31:38" s="167" customFormat="1">
      <c r="AE3035" s="167">
        <v>16000</v>
      </c>
      <c r="AF3035" s="167">
        <v>18100</v>
      </c>
      <c r="AG3035" s="167">
        <v>18100</v>
      </c>
      <c r="AH3035" s="167">
        <v>16300</v>
      </c>
      <c r="AI3035" s="167">
        <v>16900</v>
      </c>
      <c r="AJ3035" s="167">
        <v>17900</v>
      </c>
      <c r="AK3035" s="167">
        <v>18100</v>
      </c>
      <c r="AL3035" s="167">
        <v>15600</v>
      </c>
    </row>
    <row r="3036" spans="31:38" s="167" customFormat="1">
      <c r="AE3036" s="167">
        <v>16400</v>
      </c>
      <c r="AF3036" s="167">
        <v>18600</v>
      </c>
      <c r="AG3036" s="167">
        <v>18600</v>
      </c>
      <c r="AH3036" s="167">
        <v>16500</v>
      </c>
      <c r="AI3036" s="167">
        <v>17300</v>
      </c>
      <c r="AJ3036" s="167">
        <v>18300</v>
      </c>
      <c r="AK3036" s="167">
        <v>18600</v>
      </c>
      <c r="AL3036" s="167">
        <v>15800</v>
      </c>
    </row>
    <row r="3037" spans="31:38" s="167" customFormat="1">
      <c r="AE3037" s="167">
        <v>17000</v>
      </c>
      <c r="AF3037" s="167">
        <v>18800</v>
      </c>
      <c r="AG3037" s="167">
        <v>18800</v>
      </c>
      <c r="AH3037" s="167">
        <v>17500</v>
      </c>
      <c r="AI3037" s="167">
        <v>17400</v>
      </c>
      <c r="AJ3037" s="167">
        <v>18400</v>
      </c>
      <c r="AK3037" s="167">
        <v>18800</v>
      </c>
      <c r="AL3037" s="167">
        <v>16800</v>
      </c>
    </row>
    <row r="3038" spans="31:38" s="167" customFormat="1">
      <c r="AE3038" s="167">
        <v>17000</v>
      </c>
      <c r="AF3038" s="167">
        <v>18800</v>
      </c>
      <c r="AG3038" s="167">
        <v>18800</v>
      </c>
      <c r="AH3038" s="167">
        <v>17500</v>
      </c>
      <c r="AI3038" s="167">
        <v>17400</v>
      </c>
      <c r="AJ3038" s="167">
        <v>18400</v>
      </c>
      <c r="AK3038" s="167">
        <v>18800</v>
      </c>
      <c r="AL3038" s="167">
        <v>16800</v>
      </c>
    </row>
    <row r="3039" spans="31:38" s="167" customFormat="1">
      <c r="AE3039" s="167">
        <v>17500</v>
      </c>
      <c r="AF3039" s="167">
        <v>19400</v>
      </c>
      <c r="AG3039" s="167">
        <v>19400</v>
      </c>
      <c r="AH3039" s="167">
        <v>18000</v>
      </c>
      <c r="AI3039" s="167">
        <v>18400</v>
      </c>
      <c r="AJ3039" s="167">
        <v>19400</v>
      </c>
      <c r="AK3039" s="167">
        <v>19400</v>
      </c>
      <c r="AL3039" s="167">
        <v>17300</v>
      </c>
    </row>
    <row r="3040" spans="31:38" s="167" customFormat="1">
      <c r="AE3040" s="167">
        <v>17500</v>
      </c>
      <c r="AF3040" s="167">
        <v>19400</v>
      </c>
      <c r="AG3040" s="167">
        <v>19400</v>
      </c>
      <c r="AH3040" s="167">
        <v>18000</v>
      </c>
      <c r="AI3040" s="167">
        <v>18400</v>
      </c>
      <c r="AJ3040" s="167">
        <v>19400</v>
      </c>
      <c r="AK3040" s="167">
        <v>19400</v>
      </c>
      <c r="AL3040" s="167">
        <v>17300</v>
      </c>
    </row>
    <row r="3041" spans="31:38" s="167" customFormat="1">
      <c r="AE3041" s="167">
        <v>19900</v>
      </c>
      <c r="AF3041" s="167">
        <v>22200</v>
      </c>
      <c r="AG3041" s="167">
        <v>22200</v>
      </c>
      <c r="AH3041" s="167">
        <v>19450</v>
      </c>
      <c r="AI3041" s="167">
        <v>20100</v>
      </c>
      <c r="AJ3041" s="167">
        <v>21100</v>
      </c>
      <c r="AK3041" s="167">
        <v>22200</v>
      </c>
      <c r="AL3041" s="167">
        <v>18750</v>
      </c>
    </row>
    <row r="3042" spans="31:38" s="167" customFormat="1">
      <c r="AE3042" s="167">
        <v>19900</v>
      </c>
      <c r="AF3042" s="167">
        <v>22200</v>
      </c>
      <c r="AG3042" s="167">
        <v>22200</v>
      </c>
      <c r="AH3042" s="167">
        <v>19450</v>
      </c>
      <c r="AI3042" s="167">
        <v>20100</v>
      </c>
      <c r="AJ3042" s="167">
        <v>21100</v>
      </c>
      <c r="AK3042" s="167">
        <v>22200</v>
      </c>
      <c r="AL3042" s="167">
        <v>18750</v>
      </c>
    </row>
    <row r="3043" spans="31:38" s="167" customFormat="1">
      <c r="AE3043" s="167">
        <v>15200</v>
      </c>
      <c r="AF3043" s="167">
        <v>16700</v>
      </c>
      <c r="AG3043" s="167">
        <v>16700</v>
      </c>
      <c r="AH3043" s="167">
        <v>15800</v>
      </c>
      <c r="AI3043" s="167">
        <v>16300</v>
      </c>
      <c r="AJ3043" s="167">
        <v>17300</v>
      </c>
      <c r="AK3043" s="167">
        <v>16700</v>
      </c>
      <c r="AL3043" s="167">
        <v>15100</v>
      </c>
    </row>
    <row r="3044" spans="31:38" s="167" customFormat="1">
      <c r="AE3044" s="167">
        <v>15200</v>
      </c>
      <c r="AF3044" s="167">
        <v>16700</v>
      </c>
      <c r="AG3044" s="167">
        <v>16700</v>
      </c>
      <c r="AH3044" s="167">
        <v>15800</v>
      </c>
      <c r="AI3044" s="167">
        <v>16300</v>
      </c>
      <c r="AJ3044" s="167">
        <v>17300</v>
      </c>
      <c r="AK3044" s="167">
        <v>16700</v>
      </c>
      <c r="AL3044" s="167">
        <v>15100</v>
      </c>
    </row>
    <row r="3045" spans="31:38" s="167" customFormat="1">
      <c r="AE3045" s="167">
        <v>15200</v>
      </c>
      <c r="AF3045" s="167">
        <v>16700</v>
      </c>
      <c r="AG3045" s="167">
        <v>16700</v>
      </c>
      <c r="AH3045" s="167">
        <v>15800</v>
      </c>
      <c r="AI3045" s="167">
        <v>16300</v>
      </c>
      <c r="AJ3045" s="167">
        <v>17300</v>
      </c>
      <c r="AK3045" s="167">
        <v>16700</v>
      </c>
      <c r="AL3045" s="167">
        <v>15100</v>
      </c>
    </row>
    <row r="3046" spans="31:38" s="167" customFormat="1">
      <c r="AE3046" s="167">
        <v>15200</v>
      </c>
      <c r="AF3046" s="167">
        <v>16700</v>
      </c>
      <c r="AG3046" s="167">
        <v>16700</v>
      </c>
      <c r="AH3046" s="167">
        <v>15800</v>
      </c>
      <c r="AI3046" s="167">
        <v>16300</v>
      </c>
      <c r="AJ3046" s="167">
        <v>17300</v>
      </c>
      <c r="AK3046" s="167">
        <v>16700</v>
      </c>
      <c r="AL3046" s="167">
        <v>15100</v>
      </c>
    </row>
    <row r="3047" spans="31:38" s="167" customFormat="1">
      <c r="AE3047" s="167">
        <v>15200</v>
      </c>
      <c r="AF3047" s="167">
        <v>16700</v>
      </c>
      <c r="AG3047" s="167">
        <v>16700</v>
      </c>
      <c r="AH3047" s="167">
        <v>15800</v>
      </c>
      <c r="AI3047" s="167">
        <v>16300</v>
      </c>
      <c r="AJ3047" s="167">
        <v>17300</v>
      </c>
      <c r="AK3047" s="167">
        <v>16700</v>
      </c>
      <c r="AL3047" s="167">
        <v>15100</v>
      </c>
    </row>
    <row r="3048" spans="31:38" s="167" customFormat="1">
      <c r="AE3048" s="167">
        <v>15200</v>
      </c>
      <c r="AF3048" s="167">
        <v>16700</v>
      </c>
      <c r="AG3048" s="167">
        <v>16700</v>
      </c>
      <c r="AH3048" s="167">
        <v>15800</v>
      </c>
      <c r="AI3048" s="167">
        <v>16300</v>
      </c>
      <c r="AJ3048" s="167">
        <v>17300</v>
      </c>
      <c r="AK3048" s="167">
        <v>16700</v>
      </c>
      <c r="AL3048" s="167">
        <v>15100</v>
      </c>
    </row>
    <row r="3049" spans="31:38" s="167" customFormat="1">
      <c r="AE3049" s="167">
        <v>15200</v>
      </c>
      <c r="AF3049" s="167">
        <v>16700</v>
      </c>
      <c r="AG3049" s="167">
        <v>16700</v>
      </c>
      <c r="AH3049" s="167">
        <v>15800</v>
      </c>
      <c r="AI3049" s="167">
        <v>16300</v>
      </c>
      <c r="AJ3049" s="167">
        <v>17300</v>
      </c>
      <c r="AK3049" s="167">
        <v>16700</v>
      </c>
      <c r="AL3049" s="167">
        <v>15100</v>
      </c>
    </row>
    <row r="3050" spans="31:38" s="167" customFormat="1">
      <c r="AE3050" s="167">
        <v>15600</v>
      </c>
      <c r="AF3050" s="167">
        <v>17200</v>
      </c>
      <c r="AG3050" s="167">
        <v>17200</v>
      </c>
      <c r="AH3050" s="167">
        <v>16100</v>
      </c>
      <c r="AI3050" s="167">
        <v>16500</v>
      </c>
      <c r="AJ3050" s="167">
        <v>17500</v>
      </c>
      <c r="AK3050" s="167">
        <v>17200</v>
      </c>
      <c r="AL3050" s="167">
        <v>15400</v>
      </c>
    </row>
    <row r="3051" spans="31:38" s="167" customFormat="1">
      <c r="AE3051" s="167">
        <v>15600</v>
      </c>
      <c r="AF3051" s="167">
        <v>17200</v>
      </c>
      <c r="AG3051" s="167">
        <v>17200</v>
      </c>
      <c r="AH3051" s="167">
        <v>16100</v>
      </c>
      <c r="AI3051" s="167">
        <v>16500</v>
      </c>
      <c r="AJ3051" s="167">
        <v>17500</v>
      </c>
      <c r="AK3051" s="167">
        <v>17200</v>
      </c>
      <c r="AL3051" s="167">
        <v>15400</v>
      </c>
    </row>
    <row r="3052" spans="31:38" s="167" customFormat="1">
      <c r="AE3052" s="167">
        <v>19900</v>
      </c>
      <c r="AF3052" s="167">
        <v>22200</v>
      </c>
      <c r="AG3052" s="167">
        <v>22200</v>
      </c>
      <c r="AH3052" s="167">
        <v>19450</v>
      </c>
      <c r="AI3052" s="167">
        <v>20100</v>
      </c>
      <c r="AJ3052" s="167">
        <v>21100</v>
      </c>
      <c r="AK3052" s="167">
        <v>22200</v>
      </c>
      <c r="AL3052" s="167">
        <v>18750</v>
      </c>
    </row>
    <row r="3053" spans="31:38" s="167" customFormat="1">
      <c r="AE3053" s="167">
        <v>15600</v>
      </c>
      <c r="AF3053" s="167">
        <v>17200</v>
      </c>
      <c r="AG3053" s="167">
        <v>17200</v>
      </c>
      <c r="AH3053" s="167">
        <v>16100</v>
      </c>
      <c r="AI3053" s="167">
        <v>16500</v>
      </c>
      <c r="AJ3053" s="167">
        <v>17500</v>
      </c>
      <c r="AK3053" s="167">
        <v>17200</v>
      </c>
      <c r="AL3053" s="167">
        <v>15400</v>
      </c>
    </row>
    <row r="3054" spans="31:38" s="167" customFormat="1">
      <c r="AE3054" s="167">
        <v>15600</v>
      </c>
      <c r="AF3054" s="167">
        <v>17200</v>
      </c>
      <c r="AG3054" s="167">
        <v>17200</v>
      </c>
      <c r="AH3054" s="167">
        <v>16100</v>
      </c>
      <c r="AI3054" s="167">
        <v>16500</v>
      </c>
      <c r="AJ3054" s="167">
        <v>17500</v>
      </c>
      <c r="AK3054" s="167">
        <v>17200</v>
      </c>
      <c r="AL3054" s="167">
        <v>15400</v>
      </c>
    </row>
    <row r="3055" spans="31:38" s="167" customFormat="1">
      <c r="AE3055" s="167">
        <v>15600</v>
      </c>
      <c r="AF3055" s="167">
        <v>17200</v>
      </c>
      <c r="AG3055" s="167">
        <v>17200</v>
      </c>
      <c r="AH3055" s="167">
        <v>16100</v>
      </c>
      <c r="AI3055" s="167">
        <v>16500</v>
      </c>
      <c r="AJ3055" s="167">
        <v>17500</v>
      </c>
      <c r="AK3055" s="167">
        <v>17200</v>
      </c>
      <c r="AL3055" s="167">
        <v>15400</v>
      </c>
    </row>
    <row r="3056" spans="31:38" s="167" customFormat="1">
      <c r="AE3056" s="167">
        <v>16000</v>
      </c>
      <c r="AF3056" s="167">
        <v>18100</v>
      </c>
      <c r="AG3056" s="167">
        <v>18100</v>
      </c>
      <c r="AH3056" s="167">
        <v>16300</v>
      </c>
      <c r="AI3056" s="167">
        <v>16900</v>
      </c>
      <c r="AJ3056" s="167">
        <v>17900</v>
      </c>
      <c r="AK3056" s="167">
        <v>18100</v>
      </c>
      <c r="AL3056" s="167">
        <v>15600</v>
      </c>
    </row>
    <row r="3057" spans="31:38" s="167" customFormat="1">
      <c r="AE3057" s="167">
        <v>16000</v>
      </c>
      <c r="AF3057" s="167">
        <v>18100</v>
      </c>
      <c r="AG3057" s="167">
        <v>18100</v>
      </c>
      <c r="AH3057" s="167">
        <v>16300</v>
      </c>
      <c r="AI3057" s="167">
        <v>16900</v>
      </c>
      <c r="AJ3057" s="167">
        <v>17900</v>
      </c>
      <c r="AK3057" s="167">
        <v>18100</v>
      </c>
      <c r="AL3057" s="167">
        <v>15600</v>
      </c>
    </row>
    <row r="3058" spans="31:38" s="167" customFormat="1">
      <c r="AE3058" s="167">
        <v>15600</v>
      </c>
      <c r="AF3058" s="167">
        <v>17200</v>
      </c>
      <c r="AG3058" s="167">
        <v>17200</v>
      </c>
      <c r="AH3058" s="167">
        <v>16100</v>
      </c>
      <c r="AI3058" s="167">
        <v>16500</v>
      </c>
      <c r="AJ3058" s="167">
        <v>17500</v>
      </c>
      <c r="AK3058" s="167">
        <v>17200</v>
      </c>
      <c r="AL3058" s="167">
        <v>15400</v>
      </c>
    </row>
    <row r="3059" spans="31:38" s="167" customFormat="1">
      <c r="AE3059" s="167">
        <v>15600</v>
      </c>
      <c r="AF3059" s="167">
        <v>17200</v>
      </c>
      <c r="AG3059" s="167">
        <v>17200</v>
      </c>
      <c r="AH3059" s="167">
        <v>16100</v>
      </c>
      <c r="AI3059" s="167">
        <v>16500</v>
      </c>
      <c r="AJ3059" s="167">
        <v>17500</v>
      </c>
      <c r="AK3059" s="167">
        <v>17200</v>
      </c>
      <c r="AL3059" s="167">
        <v>15400</v>
      </c>
    </row>
    <row r="3060" spans="31:38" s="167" customFormat="1">
      <c r="AE3060" s="167">
        <v>15600</v>
      </c>
      <c r="AF3060" s="167">
        <v>17200</v>
      </c>
      <c r="AG3060" s="167">
        <v>17200</v>
      </c>
      <c r="AH3060" s="167">
        <v>16100</v>
      </c>
      <c r="AI3060" s="167">
        <v>16500</v>
      </c>
      <c r="AJ3060" s="167">
        <v>17500</v>
      </c>
      <c r="AK3060" s="167">
        <v>17200</v>
      </c>
      <c r="AL3060" s="167">
        <v>15400</v>
      </c>
    </row>
    <row r="3061" spans="31:38" s="167" customFormat="1">
      <c r="AE3061" s="167">
        <v>15200</v>
      </c>
      <c r="AF3061" s="167">
        <v>16700</v>
      </c>
      <c r="AG3061" s="167">
        <v>16700</v>
      </c>
      <c r="AH3061" s="167">
        <v>15800</v>
      </c>
      <c r="AI3061" s="167">
        <v>16300</v>
      </c>
      <c r="AJ3061" s="167">
        <v>17300</v>
      </c>
      <c r="AK3061" s="167">
        <v>16700</v>
      </c>
      <c r="AL3061" s="167">
        <v>15100</v>
      </c>
    </row>
    <row r="3062" spans="31:38" s="167" customFormat="1">
      <c r="AE3062" s="167">
        <v>15200</v>
      </c>
      <c r="AF3062" s="167">
        <v>16700</v>
      </c>
      <c r="AG3062" s="167">
        <v>16700</v>
      </c>
      <c r="AH3062" s="167">
        <v>15800</v>
      </c>
      <c r="AI3062" s="167">
        <v>16300</v>
      </c>
      <c r="AJ3062" s="167">
        <v>17300</v>
      </c>
      <c r="AK3062" s="167">
        <v>16700</v>
      </c>
      <c r="AL3062" s="167">
        <v>15100</v>
      </c>
    </row>
    <row r="3063" spans="31:38" s="167" customFormat="1">
      <c r="AE3063" s="167">
        <v>15600</v>
      </c>
      <c r="AF3063" s="167">
        <v>17200</v>
      </c>
      <c r="AG3063" s="167">
        <v>17200</v>
      </c>
      <c r="AH3063" s="167">
        <v>16100</v>
      </c>
      <c r="AI3063" s="167">
        <v>16500</v>
      </c>
      <c r="AJ3063" s="167">
        <v>17500</v>
      </c>
      <c r="AK3063" s="167">
        <v>17200</v>
      </c>
      <c r="AL3063" s="167">
        <v>15400</v>
      </c>
    </row>
    <row r="3064" spans="31:38" s="167" customFormat="1">
      <c r="AE3064" s="167">
        <v>15200</v>
      </c>
      <c r="AF3064" s="167">
        <v>16700</v>
      </c>
      <c r="AG3064" s="167">
        <v>16700</v>
      </c>
      <c r="AH3064" s="167">
        <v>15800</v>
      </c>
      <c r="AI3064" s="167">
        <v>16300</v>
      </c>
      <c r="AJ3064" s="167">
        <v>17300</v>
      </c>
      <c r="AK3064" s="167">
        <v>16700</v>
      </c>
      <c r="AL3064" s="167">
        <v>15100</v>
      </c>
    </row>
    <row r="3065" spans="31:38" s="167" customFormat="1">
      <c r="AE3065" s="167">
        <v>15200</v>
      </c>
      <c r="AF3065" s="167">
        <v>16700</v>
      </c>
      <c r="AG3065" s="167">
        <v>16700</v>
      </c>
      <c r="AH3065" s="167">
        <v>15800</v>
      </c>
      <c r="AI3065" s="167">
        <v>16300</v>
      </c>
      <c r="AJ3065" s="167">
        <v>17300</v>
      </c>
      <c r="AK3065" s="167">
        <v>16700</v>
      </c>
      <c r="AL3065" s="167">
        <v>15100</v>
      </c>
    </row>
    <row r="3066" spans="31:38" s="167" customFormat="1">
      <c r="AE3066" s="167">
        <v>15600</v>
      </c>
      <c r="AF3066" s="167">
        <v>16700</v>
      </c>
      <c r="AG3066" s="167">
        <v>16700</v>
      </c>
      <c r="AH3066" s="167">
        <v>16100</v>
      </c>
      <c r="AI3066" s="167">
        <v>16300</v>
      </c>
      <c r="AJ3066" s="167">
        <v>17300</v>
      </c>
      <c r="AK3066" s="167">
        <v>16700</v>
      </c>
      <c r="AL3066" s="167">
        <v>15400</v>
      </c>
    </row>
    <row r="3067" spans="31:38" s="167" customFormat="1">
      <c r="AE3067" s="167">
        <v>15600</v>
      </c>
      <c r="AF3067" s="167">
        <v>16700</v>
      </c>
      <c r="AG3067" s="167">
        <v>16700</v>
      </c>
      <c r="AH3067" s="167">
        <v>16100</v>
      </c>
      <c r="AI3067" s="167">
        <v>16500</v>
      </c>
      <c r="AJ3067" s="167">
        <v>17500</v>
      </c>
      <c r="AK3067" s="167">
        <v>16700</v>
      </c>
      <c r="AL3067" s="167">
        <v>15400</v>
      </c>
    </row>
    <row r="3068" spans="31:38" s="167" customFormat="1">
      <c r="AE3068" s="167">
        <v>-99999999999</v>
      </c>
      <c r="AF3068" s="167">
        <v>-99999999999</v>
      </c>
      <c r="AG3068" s="167">
        <v>-99999999999</v>
      </c>
      <c r="AH3068" s="167">
        <v>-99999999999</v>
      </c>
      <c r="AI3068" s="167">
        <v>-99999999999</v>
      </c>
      <c r="AJ3068" s="167">
        <v>-99999999999</v>
      </c>
      <c r="AK3068" s="167">
        <v>-99999999999</v>
      </c>
      <c r="AL3068" s="167">
        <v>-99999999999</v>
      </c>
    </row>
    <row r="3069" spans="31:38" s="167" customFormat="1">
      <c r="AE3069" s="167">
        <v>16000</v>
      </c>
      <c r="AF3069" s="167">
        <v>18100</v>
      </c>
      <c r="AG3069" s="167">
        <v>18100</v>
      </c>
      <c r="AH3069" s="167">
        <v>16300</v>
      </c>
      <c r="AI3069" s="167">
        <v>16900</v>
      </c>
      <c r="AJ3069" s="167">
        <v>17900</v>
      </c>
      <c r="AK3069" s="167">
        <v>18100</v>
      </c>
      <c r="AL3069" s="167">
        <v>15600</v>
      </c>
    </row>
    <row r="3070" spans="31:38" s="167" customFormat="1">
      <c r="AE3070" s="167">
        <v>15600</v>
      </c>
      <c r="AF3070" s="167">
        <v>17200</v>
      </c>
      <c r="AG3070" s="167">
        <v>17200</v>
      </c>
      <c r="AH3070" s="167">
        <v>16100</v>
      </c>
      <c r="AI3070" s="167">
        <v>16500</v>
      </c>
      <c r="AJ3070" s="167">
        <v>17500</v>
      </c>
      <c r="AK3070" s="167">
        <v>17200</v>
      </c>
      <c r="AL3070" s="167">
        <v>15400</v>
      </c>
    </row>
    <row r="3071" spans="31:38" s="167" customFormat="1">
      <c r="AE3071" s="167">
        <v>15600</v>
      </c>
      <c r="AF3071" s="167">
        <v>17200</v>
      </c>
      <c r="AG3071" s="167">
        <v>17200</v>
      </c>
      <c r="AH3071" s="167">
        <v>16100</v>
      </c>
      <c r="AI3071" s="167">
        <v>16500</v>
      </c>
      <c r="AJ3071" s="167">
        <v>17500</v>
      </c>
      <c r="AK3071" s="167">
        <v>17200</v>
      </c>
      <c r="AL3071" s="167">
        <v>15400</v>
      </c>
    </row>
    <row r="3072" spans="31:38" s="167" customFormat="1">
      <c r="AE3072" s="167">
        <v>16000</v>
      </c>
      <c r="AF3072" s="167">
        <v>18100</v>
      </c>
      <c r="AG3072" s="167">
        <v>18100</v>
      </c>
      <c r="AH3072" s="167">
        <v>16300</v>
      </c>
      <c r="AI3072" s="167">
        <v>16900</v>
      </c>
      <c r="AJ3072" s="167">
        <v>17900</v>
      </c>
      <c r="AK3072" s="167">
        <v>18100</v>
      </c>
      <c r="AL3072" s="167">
        <v>15600</v>
      </c>
    </row>
    <row r="3073" spans="31:38" s="167" customFormat="1">
      <c r="AE3073" s="167">
        <v>15600</v>
      </c>
      <c r="AF3073" s="167">
        <v>17200</v>
      </c>
      <c r="AG3073" s="167">
        <v>17200</v>
      </c>
      <c r="AH3073" s="167">
        <v>16100</v>
      </c>
      <c r="AI3073" s="167">
        <v>16500</v>
      </c>
      <c r="AJ3073" s="167">
        <v>17500</v>
      </c>
      <c r="AK3073" s="167">
        <v>17200</v>
      </c>
      <c r="AL3073" s="167">
        <v>15400</v>
      </c>
    </row>
    <row r="3074" spans="31:38" s="167" customFormat="1">
      <c r="AE3074" s="167">
        <v>15600</v>
      </c>
      <c r="AF3074" s="167">
        <v>17200</v>
      </c>
      <c r="AG3074" s="167">
        <v>17200</v>
      </c>
      <c r="AH3074" s="167">
        <v>16100</v>
      </c>
      <c r="AI3074" s="167">
        <v>16500</v>
      </c>
      <c r="AJ3074" s="167">
        <v>17500</v>
      </c>
      <c r="AK3074" s="167">
        <v>17200</v>
      </c>
      <c r="AL3074" s="167">
        <v>15400</v>
      </c>
    </row>
    <row r="3075" spans="31:38" s="167" customFormat="1">
      <c r="AE3075" s="167">
        <v>16000</v>
      </c>
      <c r="AF3075" s="167">
        <v>18100</v>
      </c>
      <c r="AG3075" s="167">
        <v>18100</v>
      </c>
      <c r="AH3075" s="167">
        <v>16300</v>
      </c>
      <c r="AI3075" s="167">
        <v>16900</v>
      </c>
      <c r="AJ3075" s="167">
        <v>17900</v>
      </c>
      <c r="AK3075" s="167">
        <v>18100</v>
      </c>
      <c r="AL3075" s="167">
        <v>15600</v>
      </c>
    </row>
    <row r="3076" spans="31:38" s="167" customFormat="1">
      <c r="AE3076" s="167">
        <v>16700</v>
      </c>
      <c r="AF3076" s="167">
        <v>19200</v>
      </c>
      <c r="AG3076" s="167">
        <v>19200</v>
      </c>
      <c r="AH3076" s="167">
        <v>17200</v>
      </c>
      <c r="AI3076" s="167">
        <v>17600</v>
      </c>
      <c r="AJ3076" s="167">
        <v>18600</v>
      </c>
      <c r="AK3076" s="167">
        <v>19200</v>
      </c>
      <c r="AL3076" s="167">
        <v>16500</v>
      </c>
    </row>
    <row r="3077" spans="31:38" s="167" customFormat="1">
      <c r="AE3077" s="167">
        <v>17000</v>
      </c>
      <c r="AF3077" s="167">
        <v>18800</v>
      </c>
      <c r="AG3077" s="167">
        <v>18800</v>
      </c>
      <c r="AH3077" s="167">
        <v>17500</v>
      </c>
      <c r="AI3077" s="167">
        <v>17400</v>
      </c>
      <c r="AJ3077" s="167">
        <v>18400</v>
      </c>
      <c r="AK3077" s="167">
        <v>18800</v>
      </c>
      <c r="AL3077" s="167">
        <v>16800</v>
      </c>
    </row>
    <row r="3078" spans="31:38" s="167" customFormat="1">
      <c r="AE3078" s="167">
        <v>17000</v>
      </c>
      <c r="AF3078" s="167">
        <v>18800</v>
      </c>
      <c r="AG3078" s="167">
        <v>18800</v>
      </c>
      <c r="AH3078" s="167">
        <v>17500</v>
      </c>
      <c r="AI3078" s="167">
        <v>17400</v>
      </c>
      <c r="AJ3078" s="167">
        <v>18400</v>
      </c>
      <c r="AK3078" s="167">
        <v>18800</v>
      </c>
      <c r="AL3078" s="167">
        <v>16800</v>
      </c>
    </row>
    <row r="3079" spans="31:38" s="167" customFormat="1">
      <c r="AE3079" s="167">
        <v>16000</v>
      </c>
      <c r="AF3079" s="167">
        <v>18100</v>
      </c>
      <c r="AG3079" s="167">
        <v>18100</v>
      </c>
      <c r="AH3079" s="167">
        <v>16300</v>
      </c>
      <c r="AI3079" s="167">
        <v>16900</v>
      </c>
      <c r="AJ3079" s="167">
        <v>17900</v>
      </c>
      <c r="AK3079" s="167">
        <v>18100</v>
      </c>
      <c r="AL3079" s="167">
        <v>15600</v>
      </c>
    </row>
    <row r="3080" spans="31:38" s="167" customFormat="1">
      <c r="AE3080" s="167">
        <v>17100</v>
      </c>
      <c r="AF3080" s="167">
        <v>19200</v>
      </c>
      <c r="AG3080" s="167">
        <v>19200</v>
      </c>
      <c r="AH3080" s="167">
        <v>17900</v>
      </c>
      <c r="AI3080" s="167">
        <v>18300</v>
      </c>
      <c r="AJ3080" s="167">
        <v>-99999999999</v>
      </c>
      <c r="AK3080" s="167">
        <v>19200</v>
      </c>
      <c r="AL3080" s="167">
        <v>17200</v>
      </c>
    </row>
    <row r="3081" spans="31:38" s="167" customFormat="1">
      <c r="AE3081" s="167">
        <v>15600</v>
      </c>
      <c r="AF3081" s="167">
        <v>17200</v>
      </c>
      <c r="AG3081" s="167">
        <v>17200</v>
      </c>
      <c r="AH3081" s="167">
        <v>16100</v>
      </c>
      <c r="AI3081" s="167">
        <v>16500</v>
      </c>
      <c r="AJ3081" s="167">
        <v>17500</v>
      </c>
      <c r="AK3081" s="167">
        <v>17200</v>
      </c>
      <c r="AL3081" s="167">
        <v>15400</v>
      </c>
    </row>
    <row r="3082" spans="31:38" s="167" customFormat="1">
      <c r="AE3082" s="167">
        <v>16000</v>
      </c>
      <c r="AF3082" s="167">
        <v>18100</v>
      </c>
      <c r="AG3082" s="167">
        <v>18100</v>
      </c>
      <c r="AH3082" s="167">
        <v>16300</v>
      </c>
      <c r="AI3082" s="167">
        <v>16900</v>
      </c>
      <c r="AJ3082" s="167">
        <v>17900</v>
      </c>
      <c r="AK3082" s="167">
        <v>18100</v>
      </c>
      <c r="AL3082" s="167">
        <v>15600</v>
      </c>
    </row>
    <row r="3083" spans="31:38" s="167" customFormat="1">
      <c r="AE3083" s="167">
        <v>15600</v>
      </c>
      <c r="AF3083" s="167">
        <v>17200</v>
      </c>
      <c r="AG3083" s="167">
        <v>17200</v>
      </c>
      <c r="AH3083" s="167">
        <v>16100</v>
      </c>
      <c r="AI3083" s="167">
        <v>16500</v>
      </c>
      <c r="AJ3083" s="167">
        <v>17500</v>
      </c>
      <c r="AK3083" s="167">
        <v>17200</v>
      </c>
      <c r="AL3083" s="167">
        <v>15400</v>
      </c>
    </row>
    <row r="3084" spans="31:38" s="167" customFormat="1">
      <c r="AE3084" s="167">
        <v>16000</v>
      </c>
      <c r="AF3084" s="167">
        <v>18100</v>
      </c>
      <c r="AG3084" s="167">
        <v>18100</v>
      </c>
      <c r="AH3084" s="167">
        <v>16300</v>
      </c>
      <c r="AI3084" s="167">
        <v>16900</v>
      </c>
      <c r="AJ3084" s="167">
        <v>17900</v>
      </c>
      <c r="AK3084" s="167">
        <v>18100</v>
      </c>
      <c r="AL3084" s="167">
        <v>15600</v>
      </c>
    </row>
    <row r="3085" spans="31:38" s="167" customFormat="1">
      <c r="AE3085" s="167">
        <v>15600</v>
      </c>
      <c r="AF3085" s="167">
        <v>17200</v>
      </c>
      <c r="AG3085" s="167">
        <v>17200</v>
      </c>
      <c r="AH3085" s="167">
        <v>16100</v>
      </c>
      <c r="AI3085" s="167">
        <v>16500</v>
      </c>
      <c r="AJ3085" s="167">
        <v>17500</v>
      </c>
      <c r="AK3085" s="167">
        <v>17200</v>
      </c>
      <c r="AL3085" s="167">
        <v>15400</v>
      </c>
    </row>
    <row r="3086" spans="31:38" s="167" customFormat="1">
      <c r="AE3086" s="167">
        <v>16000</v>
      </c>
      <c r="AF3086" s="167">
        <v>18100</v>
      </c>
      <c r="AG3086" s="167">
        <v>18100</v>
      </c>
      <c r="AH3086" s="167">
        <v>16300</v>
      </c>
      <c r="AI3086" s="167">
        <v>16900</v>
      </c>
      <c r="AJ3086" s="167">
        <v>17900</v>
      </c>
      <c r="AK3086" s="167">
        <v>18100</v>
      </c>
      <c r="AL3086" s="167">
        <v>15600</v>
      </c>
    </row>
    <row r="3087" spans="31:38" s="167" customFormat="1">
      <c r="AE3087" s="167">
        <v>15600</v>
      </c>
      <c r="AF3087" s="167">
        <v>17200</v>
      </c>
      <c r="AG3087" s="167">
        <v>17200</v>
      </c>
      <c r="AH3087" s="167">
        <v>16100</v>
      </c>
      <c r="AI3087" s="167">
        <v>16500</v>
      </c>
      <c r="AJ3087" s="167">
        <v>17500</v>
      </c>
      <c r="AK3087" s="167">
        <v>17200</v>
      </c>
      <c r="AL3087" s="167">
        <v>15400</v>
      </c>
    </row>
    <row r="3088" spans="31:38" s="167" customFormat="1">
      <c r="AE3088" s="167">
        <v>16000</v>
      </c>
      <c r="AF3088" s="167">
        <v>18100</v>
      </c>
      <c r="AG3088" s="167">
        <v>18100</v>
      </c>
      <c r="AH3088" s="167">
        <v>16300</v>
      </c>
      <c r="AI3088" s="167">
        <v>16900</v>
      </c>
      <c r="AJ3088" s="167">
        <v>17900</v>
      </c>
      <c r="AK3088" s="167">
        <v>18100</v>
      </c>
      <c r="AL3088" s="167">
        <v>15600</v>
      </c>
    </row>
    <row r="3089" spans="31:38" s="167" customFormat="1">
      <c r="AE3089" s="167">
        <v>15600</v>
      </c>
      <c r="AF3089" s="167">
        <v>17200</v>
      </c>
      <c r="AG3089" s="167">
        <v>17200</v>
      </c>
      <c r="AH3089" s="167">
        <v>16100</v>
      </c>
      <c r="AI3089" s="167">
        <v>16500</v>
      </c>
      <c r="AJ3089" s="167">
        <v>17500</v>
      </c>
      <c r="AK3089" s="167">
        <v>17200</v>
      </c>
      <c r="AL3089" s="167">
        <v>15400</v>
      </c>
    </row>
    <row r="3090" spans="31:38" s="167" customFormat="1">
      <c r="AE3090" s="167">
        <v>16000</v>
      </c>
      <c r="AF3090" s="167">
        <v>18100</v>
      </c>
      <c r="AG3090" s="167">
        <v>18100</v>
      </c>
      <c r="AH3090" s="167">
        <v>16300</v>
      </c>
      <c r="AI3090" s="167">
        <v>16900</v>
      </c>
      <c r="AJ3090" s="167">
        <v>17900</v>
      </c>
      <c r="AK3090" s="167">
        <v>18100</v>
      </c>
      <c r="AL3090" s="167">
        <v>15600</v>
      </c>
    </row>
    <row r="3091" spans="31:38" s="167" customFormat="1">
      <c r="AE3091" s="167">
        <v>15600</v>
      </c>
      <c r="AF3091" s="167">
        <v>17200</v>
      </c>
      <c r="AG3091" s="167">
        <v>17200</v>
      </c>
      <c r="AH3091" s="167">
        <v>16100</v>
      </c>
      <c r="AI3091" s="167">
        <v>16500</v>
      </c>
      <c r="AJ3091" s="167">
        <v>17500</v>
      </c>
      <c r="AK3091" s="167">
        <v>17200</v>
      </c>
      <c r="AL3091" s="167">
        <v>15400</v>
      </c>
    </row>
    <row r="3092" spans="31:38" s="167" customFormat="1">
      <c r="AE3092" s="167">
        <v>16000</v>
      </c>
      <c r="AF3092" s="167">
        <v>18100</v>
      </c>
      <c r="AG3092" s="167">
        <v>18100</v>
      </c>
      <c r="AH3092" s="167">
        <v>16300</v>
      </c>
      <c r="AI3092" s="167">
        <v>16900</v>
      </c>
      <c r="AJ3092" s="167">
        <v>17900</v>
      </c>
      <c r="AK3092" s="167">
        <v>18100</v>
      </c>
      <c r="AL3092" s="167">
        <v>15600</v>
      </c>
    </row>
    <row r="3093" spans="31:38" s="167" customFormat="1">
      <c r="AE3093" s="167">
        <v>-99999999999</v>
      </c>
      <c r="AF3093" s="167">
        <v>-99999999999</v>
      </c>
      <c r="AG3093" s="167">
        <v>-99999999999</v>
      </c>
      <c r="AH3093" s="167">
        <v>-99999999999</v>
      </c>
      <c r="AI3093" s="167">
        <v>-99999999999</v>
      </c>
      <c r="AJ3093" s="167">
        <v>-99999999999</v>
      </c>
      <c r="AK3093" s="167">
        <v>-99999999999</v>
      </c>
      <c r="AL3093" s="167">
        <v>-99999999999</v>
      </c>
    </row>
    <row r="3094" spans="31:38" s="167" customFormat="1">
      <c r="AE3094" s="167">
        <v>-99999999999</v>
      </c>
      <c r="AF3094" s="167">
        <v>-99999999999</v>
      </c>
      <c r="AG3094" s="167">
        <v>-99999999999</v>
      </c>
      <c r="AH3094" s="167">
        <v>-99999999999</v>
      </c>
      <c r="AI3094" s="167">
        <v>-99999999999</v>
      </c>
      <c r="AJ3094" s="167">
        <v>-99999999999</v>
      </c>
      <c r="AK3094" s="167">
        <v>-99999999999</v>
      </c>
      <c r="AL3094" s="167">
        <v>-99999999999</v>
      </c>
    </row>
    <row r="3095" spans="31:38" s="167" customFormat="1">
      <c r="AE3095" s="167">
        <v>15600</v>
      </c>
      <c r="AF3095" s="167">
        <v>17200</v>
      </c>
      <c r="AG3095" s="167">
        <v>17200</v>
      </c>
      <c r="AH3095" s="167">
        <v>16100</v>
      </c>
      <c r="AI3095" s="167">
        <v>16500</v>
      </c>
      <c r="AJ3095" s="167">
        <v>17500</v>
      </c>
      <c r="AK3095" s="167">
        <v>17200</v>
      </c>
      <c r="AL3095" s="167">
        <v>15400</v>
      </c>
    </row>
    <row r="3096" spans="31:38" s="167" customFormat="1">
      <c r="AE3096" s="167">
        <v>15600</v>
      </c>
      <c r="AF3096" s="167">
        <v>17200</v>
      </c>
      <c r="AG3096" s="167">
        <v>17200</v>
      </c>
      <c r="AH3096" s="167">
        <v>16100</v>
      </c>
      <c r="AI3096" s="167">
        <v>16500</v>
      </c>
      <c r="AJ3096" s="167">
        <v>17500</v>
      </c>
      <c r="AK3096" s="167">
        <v>17200</v>
      </c>
      <c r="AL3096" s="167">
        <v>15400</v>
      </c>
    </row>
    <row r="3097" spans="31:38" s="167" customFormat="1">
      <c r="AE3097" s="167">
        <v>15600</v>
      </c>
      <c r="AF3097" s="167">
        <v>17200</v>
      </c>
      <c r="AG3097" s="167">
        <v>17200</v>
      </c>
      <c r="AH3097" s="167">
        <v>16100</v>
      </c>
      <c r="AI3097" s="167">
        <v>16500</v>
      </c>
      <c r="AJ3097" s="167">
        <v>17500</v>
      </c>
      <c r="AK3097" s="167">
        <v>17200</v>
      </c>
      <c r="AL3097" s="167">
        <v>15400</v>
      </c>
    </row>
    <row r="3098" spans="31:38" s="167" customFormat="1">
      <c r="AE3098" s="167">
        <v>15600</v>
      </c>
      <c r="AF3098" s="167">
        <v>17200</v>
      </c>
      <c r="AG3098" s="167">
        <v>17200</v>
      </c>
      <c r="AH3098" s="167">
        <v>16100</v>
      </c>
      <c r="AI3098" s="167">
        <v>16500</v>
      </c>
      <c r="AJ3098" s="167">
        <v>17500</v>
      </c>
      <c r="AK3098" s="167">
        <v>17200</v>
      </c>
      <c r="AL3098" s="167">
        <v>15400</v>
      </c>
    </row>
    <row r="3099" spans="31:38" s="167" customFormat="1">
      <c r="AE3099" s="167">
        <v>15600</v>
      </c>
      <c r="AF3099" s="167">
        <v>17200</v>
      </c>
      <c r="AG3099" s="167">
        <v>17200</v>
      </c>
      <c r="AH3099" s="167">
        <v>16100</v>
      </c>
      <c r="AI3099" s="167">
        <v>16500</v>
      </c>
      <c r="AJ3099" s="167">
        <v>17500</v>
      </c>
      <c r="AK3099" s="167">
        <v>17200</v>
      </c>
      <c r="AL3099" s="167">
        <v>15400</v>
      </c>
    </row>
    <row r="3100" spans="31:38" s="167" customFormat="1">
      <c r="AE3100" s="167">
        <v>15600</v>
      </c>
      <c r="AF3100" s="167">
        <v>17200</v>
      </c>
      <c r="AG3100" s="167">
        <v>17200</v>
      </c>
      <c r="AH3100" s="167">
        <v>16100</v>
      </c>
      <c r="AI3100" s="167">
        <v>16500</v>
      </c>
      <c r="AJ3100" s="167">
        <v>17500</v>
      </c>
      <c r="AK3100" s="167">
        <v>17200</v>
      </c>
      <c r="AL3100" s="167">
        <v>15400</v>
      </c>
    </row>
    <row r="3101" spans="31:38" s="167" customFormat="1">
      <c r="AE3101" s="167">
        <v>16700</v>
      </c>
      <c r="AF3101" s="167">
        <v>19200</v>
      </c>
      <c r="AG3101" s="167">
        <v>19200</v>
      </c>
      <c r="AH3101" s="167">
        <v>17200</v>
      </c>
      <c r="AI3101" s="167">
        <v>17900</v>
      </c>
      <c r="AJ3101" s="167">
        <v>18900</v>
      </c>
      <c r="AK3101" s="167">
        <v>19200</v>
      </c>
      <c r="AL3101" s="167">
        <v>16500</v>
      </c>
    </row>
    <row r="3102" spans="31:38" s="167" customFormat="1">
      <c r="AE3102" s="167">
        <v>16700</v>
      </c>
      <c r="AF3102" s="167">
        <v>19200</v>
      </c>
      <c r="AG3102" s="167">
        <v>19200</v>
      </c>
      <c r="AH3102" s="167">
        <v>17200</v>
      </c>
      <c r="AI3102" s="167">
        <v>17600</v>
      </c>
      <c r="AJ3102" s="167">
        <v>18600</v>
      </c>
      <c r="AK3102" s="167">
        <v>19200</v>
      </c>
      <c r="AL3102" s="167">
        <v>16500</v>
      </c>
    </row>
    <row r="3103" spans="31:38" s="167" customFormat="1">
      <c r="AE3103" s="167">
        <v>1700</v>
      </c>
      <c r="AF3103" s="167">
        <v>3200</v>
      </c>
      <c r="AG3103" s="167">
        <v>3400</v>
      </c>
      <c r="AH3103" s="167">
        <v>2700</v>
      </c>
      <c r="AI3103" s="167">
        <v>2600</v>
      </c>
      <c r="AJ3103" s="167">
        <v>3000</v>
      </c>
      <c r="AK3103" s="167">
        <v>3000</v>
      </c>
      <c r="AL3103" s="167">
        <v>2300</v>
      </c>
    </row>
    <row r="3104" spans="31:38" s="167" customFormat="1">
      <c r="AE3104" s="167">
        <v>2750</v>
      </c>
      <c r="AF3104" s="167">
        <v>4300</v>
      </c>
      <c r="AG3104" s="167">
        <v>4700</v>
      </c>
      <c r="AH3104" s="167">
        <v>3650</v>
      </c>
      <c r="AI3104" s="167">
        <v>3350</v>
      </c>
      <c r="AJ3104" s="167">
        <v>3650</v>
      </c>
      <c r="AK3104" s="167">
        <v>3900</v>
      </c>
      <c r="AL3104" s="167">
        <v>3250</v>
      </c>
    </row>
    <row r="3105" spans="1:38" s="167" customFormat="1">
      <c r="AE3105" s="167">
        <v>5300</v>
      </c>
      <c r="AF3105" s="167">
        <v>-99999999999</v>
      </c>
      <c r="AG3105" s="167">
        <v>-99999999999</v>
      </c>
      <c r="AH3105" s="167">
        <v>4150</v>
      </c>
      <c r="AI3105" s="167">
        <v>4100</v>
      </c>
      <c r="AJ3105" s="167">
        <v>4500</v>
      </c>
      <c r="AK3105" s="167">
        <v>-99999999999</v>
      </c>
      <c r="AL3105" s="167">
        <v>3750</v>
      </c>
    </row>
    <row r="3106" spans="1:38" s="167" customFormat="1">
      <c r="AE3106" s="167">
        <v>4030</v>
      </c>
      <c r="AF3106" s="167">
        <v>4300</v>
      </c>
      <c r="AG3106" s="167">
        <v>4700</v>
      </c>
      <c r="AH3106" s="167">
        <v>3820</v>
      </c>
      <c r="AI3106" s="167">
        <v>3720</v>
      </c>
      <c r="AJ3106" s="167">
        <v>4070</v>
      </c>
      <c r="AK3106" s="167">
        <v>3900</v>
      </c>
      <c r="AL3106" s="167">
        <v>3530</v>
      </c>
    </row>
    <row r="3107" spans="1:38" s="167" customFormat="1">
      <c r="AE3107" s="167">
        <v>2750</v>
      </c>
      <c r="AF3107" s="167">
        <v>4300</v>
      </c>
      <c r="AG3107" s="167">
        <v>4700</v>
      </c>
      <c r="AH3107" s="167">
        <v>3650</v>
      </c>
      <c r="AI3107" s="167">
        <v>3350</v>
      </c>
      <c r="AJ3107" s="167">
        <v>3650</v>
      </c>
      <c r="AK3107" s="167">
        <v>3900</v>
      </c>
      <c r="AL3107" s="167">
        <v>3250</v>
      </c>
    </row>
    <row r="3108" spans="1:38" s="167" customFormat="1">
      <c r="AE3108" s="167">
        <v>1700</v>
      </c>
      <c r="AF3108" s="167">
        <v>3200</v>
      </c>
      <c r="AG3108" s="167">
        <v>3400</v>
      </c>
      <c r="AH3108" s="167">
        <v>2700</v>
      </c>
      <c r="AI3108" s="167">
        <v>2600</v>
      </c>
      <c r="AJ3108" s="167">
        <v>3000</v>
      </c>
      <c r="AK3108" s="167">
        <v>3000</v>
      </c>
      <c r="AL3108" s="167">
        <v>2300</v>
      </c>
    </row>
    <row r="3109" spans="1:38" s="167" customFormat="1">
      <c r="AE3109" s="167">
        <v>5400</v>
      </c>
      <c r="AF3109" s="167">
        <v>-99999999999</v>
      </c>
      <c r="AG3109" s="167">
        <v>5800</v>
      </c>
      <c r="AH3109" s="167">
        <v>4400</v>
      </c>
      <c r="AI3109" s="167">
        <v>4000</v>
      </c>
      <c r="AJ3109" s="167">
        <v>4400</v>
      </c>
      <c r="AK3109" s="167">
        <v>-99999999999</v>
      </c>
      <c r="AL3109" s="167">
        <v>4000</v>
      </c>
    </row>
    <row r="3110" spans="1:38" s="167" customFormat="1">
      <c r="AE3110" s="167">
        <v>5250</v>
      </c>
      <c r="AF3110" s="167">
        <v>-99999999999</v>
      </c>
      <c r="AG3110" s="167">
        <v>5600</v>
      </c>
      <c r="AH3110" s="167">
        <v>4000</v>
      </c>
      <c r="AI3110" s="167">
        <v>3950</v>
      </c>
      <c r="AJ3110" s="167">
        <v>4350</v>
      </c>
      <c r="AK3110" s="167">
        <v>4100</v>
      </c>
      <c r="AL3110" s="167">
        <v>3780</v>
      </c>
    </row>
    <row r="3111" spans="1:38" s="167" customFormat="1">
      <c r="AE3111" s="167">
        <v>5250</v>
      </c>
      <c r="AF3111" s="167">
        <v>-99999999999</v>
      </c>
      <c r="AG3111" s="167">
        <v>5600</v>
      </c>
      <c r="AH3111" s="167">
        <v>4000</v>
      </c>
      <c r="AI3111" s="167">
        <v>3950</v>
      </c>
      <c r="AJ3111" s="167">
        <v>4350</v>
      </c>
      <c r="AK3111" s="167">
        <v>4100</v>
      </c>
      <c r="AL3111" s="167">
        <v>3780</v>
      </c>
    </row>
    <row r="3112" spans="1:38" s="167" customFormat="1">
      <c r="AE3112" s="167">
        <v>3600</v>
      </c>
      <c r="AF3112" s="167">
        <v>4050</v>
      </c>
      <c r="AG3112" s="167">
        <v>3800</v>
      </c>
      <c r="AH3112" s="167">
        <v>3200</v>
      </c>
      <c r="AI3112" s="167">
        <v>2500</v>
      </c>
      <c r="AJ3112" s="167">
        <v>2900</v>
      </c>
      <c r="AK3112" s="167">
        <v>3800</v>
      </c>
      <c r="AL3112" s="167">
        <v>2950</v>
      </c>
    </row>
    <row r="3113" spans="1:38" s="167" customFormat="1">
      <c r="AE3113" s="167">
        <v>3550</v>
      </c>
      <c r="AF3113" s="167">
        <v>4200</v>
      </c>
      <c r="AG3113" s="167">
        <v>4000</v>
      </c>
      <c r="AH3113" s="167">
        <v>3200</v>
      </c>
      <c r="AI3113" s="167">
        <v>2500</v>
      </c>
      <c r="AJ3113" s="167">
        <v>2900</v>
      </c>
      <c r="AK3113" s="167">
        <v>3900</v>
      </c>
      <c r="AL3113" s="167">
        <v>3000</v>
      </c>
    </row>
    <row r="3114" spans="1:38" s="167" customFormat="1">
      <c r="AE3114" s="167">
        <v>3550</v>
      </c>
      <c r="AF3114" s="167">
        <v>4150</v>
      </c>
      <c r="AG3114" s="167">
        <v>4000</v>
      </c>
      <c r="AH3114" s="167">
        <v>3200</v>
      </c>
      <c r="AI3114" s="167">
        <v>2500</v>
      </c>
      <c r="AJ3114" s="167">
        <v>2900</v>
      </c>
      <c r="AK3114" s="167">
        <v>3900</v>
      </c>
      <c r="AL3114" s="167">
        <v>3000</v>
      </c>
    </row>
    <row r="3115" spans="1:38" s="167" customFormat="1">
      <c r="AE3115" s="167">
        <v>3500</v>
      </c>
      <c r="AF3115" s="167">
        <v>4100</v>
      </c>
      <c r="AG3115" s="167">
        <v>3800</v>
      </c>
      <c r="AH3115" s="167">
        <v>2800</v>
      </c>
      <c r="AI3115" s="167">
        <v>2100</v>
      </c>
      <c r="AJ3115" s="167">
        <v>2500</v>
      </c>
      <c r="AK3115" s="167">
        <v>3700</v>
      </c>
      <c r="AL3115" s="167">
        <v>2450</v>
      </c>
    </row>
    <row r="3116" spans="1:38" s="167" customFormat="1">
      <c r="AE3116" s="167">
        <v>2800</v>
      </c>
      <c r="AF3116" s="167">
        <v>3200</v>
      </c>
      <c r="AG3116" s="167">
        <v>3100</v>
      </c>
      <c r="AH3116" s="167">
        <v>2500</v>
      </c>
      <c r="AI3116" s="167">
        <v>2100</v>
      </c>
      <c r="AJ3116" s="167">
        <v>-99999999999</v>
      </c>
      <c r="AK3116" s="167">
        <v>2700</v>
      </c>
      <c r="AL3116" s="167">
        <v>2100</v>
      </c>
    </row>
    <row r="3117" spans="1:38" s="167" customFormat="1">
      <c r="AE3117" s="167">
        <v>3700</v>
      </c>
      <c r="AF3117" s="167">
        <v>4250</v>
      </c>
      <c r="AG3117" s="167">
        <v>4000</v>
      </c>
      <c r="AH3117" s="167">
        <v>3100</v>
      </c>
      <c r="AI3117" s="167">
        <v>2400</v>
      </c>
      <c r="AJ3117" s="167">
        <v>2800</v>
      </c>
      <c r="AK3117" s="167">
        <v>3900</v>
      </c>
      <c r="AL3117" s="167">
        <v>2750</v>
      </c>
    </row>
    <row r="3118" spans="1:38" s="167" customFormat="1">
      <c r="AE3118" s="167">
        <v>3700</v>
      </c>
      <c r="AF3118" s="167">
        <v>4300</v>
      </c>
      <c r="AG3118" s="167">
        <v>4100</v>
      </c>
      <c r="AH3118" s="167">
        <v>3100</v>
      </c>
      <c r="AI3118" s="167">
        <v>2400</v>
      </c>
      <c r="AJ3118" s="167">
        <v>2800</v>
      </c>
      <c r="AK3118" s="167">
        <v>4000</v>
      </c>
      <c r="AL3118" s="167">
        <v>2750</v>
      </c>
    </row>
    <row r="3119" spans="1:38" s="169" customFormat="1">
      <c r="A3119" s="168"/>
      <c r="AE3119" s="169">
        <v>16700</v>
      </c>
      <c r="AF3119" s="169">
        <v>16700</v>
      </c>
      <c r="AG3119" s="169">
        <v>15800</v>
      </c>
      <c r="AH3119" s="169">
        <v>16300</v>
      </c>
      <c r="AI3119" s="169">
        <v>17300</v>
      </c>
      <c r="AJ3119" s="169">
        <v>16700</v>
      </c>
      <c r="AK3119" s="169">
        <v>15100</v>
      </c>
    </row>
    <row r="3120" spans="1:38" s="169" customFormat="1">
      <c r="A3120" s="168"/>
      <c r="AE3120" s="169">
        <v>16700</v>
      </c>
      <c r="AF3120" s="169">
        <v>16700</v>
      </c>
      <c r="AG3120" s="169">
        <v>15800</v>
      </c>
      <c r="AH3120" s="169">
        <v>16300</v>
      </c>
      <c r="AI3120" s="169">
        <v>17300</v>
      </c>
      <c r="AJ3120" s="169">
        <v>16700</v>
      </c>
      <c r="AK3120" s="169">
        <v>15100</v>
      </c>
    </row>
    <row r="3121" spans="1:37" s="169" customFormat="1">
      <c r="A3121" s="168"/>
      <c r="AE3121" s="169">
        <v>16700</v>
      </c>
      <c r="AF3121" s="169">
        <v>16700</v>
      </c>
      <c r="AG3121" s="169">
        <v>15800</v>
      </c>
      <c r="AH3121" s="169">
        <v>16300</v>
      </c>
      <c r="AI3121" s="169">
        <v>17300</v>
      </c>
      <c r="AJ3121" s="169">
        <v>16700</v>
      </c>
      <c r="AK3121" s="169">
        <v>15100</v>
      </c>
    </row>
    <row r="3122" spans="1:37" s="169" customFormat="1">
      <c r="A3122" s="168"/>
      <c r="AE3122" s="169">
        <v>16700</v>
      </c>
      <c r="AF3122" s="169">
        <v>16700</v>
      </c>
      <c r="AG3122" s="169">
        <v>15800</v>
      </c>
      <c r="AH3122" s="169">
        <v>16300</v>
      </c>
      <c r="AI3122" s="169">
        <v>17300</v>
      </c>
      <c r="AJ3122" s="169">
        <v>16700</v>
      </c>
      <c r="AK3122" s="169">
        <v>15100</v>
      </c>
    </row>
    <row r="3123" spans="1:37" s="169" customFormat="1">
      <c r="A3123" s="168"/>
      <c r="AE3123" s="169">
        <v>16700</v>
      </c>
      <c r="AF3123" s="169">
        <v>16700</v>
      </c>
      <c r="AG3123" s="169">
        <v>15800</v>
      </c>
      <c r="AH3123" s="169">
        <v>16300</v>
      </c>
      <c r="AI3123" s="169">
        <v>17300</v>
      </c>
      <c r="AJ3123" s="169">
        <v>16700</v>
      </c>
      <c r="AK3123" s="169">
        <v>15100</v>
      </c>
    </row>
    <row r="3124" spans="1:37" s="169" customFormat="1">
      <c r="A3124" s="168"/>
      <c r="AE3124" s="169">
        <v>16700</v>
      </c>
      <c r="AF3124" s="169">
        <v>16700</v>
      </c>
      <c r="AG3124" s="169">
        <v>15800</v>
      </c>
      <c r="AH3124" s="169">
        <v>16300</v>
      </c>
      <c r="AI3124" s="169">
        <v>17300</v>
      </c>
      <c r="AJ3124" s="169">
        <v>16700</v>
      </c>
      <c r="AK3124" s="169">
        <v>15100</v>
      </c>
    </row>
    <row r="3125" spans="1:37" s="169" customFormat="1">
      <c r="A3125" s="168"/>
      <c r="AE3125" s="169">
        <v>16700</v>
      </c>
      <c r="AF3125" s="169">
        <v>16700</v>
      </c>
      <c r="AG3125" s="169">
        <v>15800</v>
      </c>
      <c r="AH3125" s="169">
        <v>16300</v>
      </c>
      <c r="AI3125" s="169">
        <v>17300</v>
      </c>
      <c r="AJ3125" s="169">
        <v>16700</v>
      </c>
      <c r="AK3125" s="169">
        <v>15100</v>
      </c>
    </row>
    <row r="3126" spans="1:37" s="169" customFormat="1">
      <c r="A3126" s="168"/>
      <c r="AE3126" s="169">
        <v>17200</v>
      </c>
      <c r="AF3126" s="169">
        <v>17200</v>
      </c>
      <c r="AG3126" s="169">
        <v>16100</v>
      </c>
      <c r="AH3126" s="169">
        <v>16500</v>
      </c>
      <c r="AI3126" s="169">
        <v>17500</v>
      </c>
      <c r="AJ3126" s="169">
        <v>17200</v>
      </c>
      <c r="AK3126" s="169">
        <v>15400</v>
      </c>
    </row>
    <row r="3127" spans="1:37" s="169" customFormat="1">
      <c r="A3127" s="168"/>
      <c r="AE3127" s="169">
        <v>17200</v>
      </c>
      <c r="AF3127" s="169">
        <v>17200</v>
      </c>
      <c r="AG3127" s="169">
        <v>16100</v>
      </c>
      <c r="AH3127" s="169">
        <v>16500</v>
      </c>
      <c r="AI3127" s="169">
        <v>17500</v>
      </c>
      <c r="AJ3127" s="169">
        <v>17200</v>
      </c>
      <c r="AK3127" s="169">
        <v>15400</v>
      </c>
    </row>
    <row r="3128" spans="1:37" s="169" customFormat="1">
      <c r="A3128" s="168"/>
      <c r="AE3128" s="169">
        <v>18600</v>
      </c>
      <c r="AF3128" s="169">
        <v>18600</v>
      </c>
      <c r="AG3128" s="169">
        <v>16500</v>
      </c>
      <c r="AH3128" s="169">
        <v>17300</v>
      </c>
      <c r="AI3128" s="169">
        <v>18300</v>
      </c>
      <c r="AJ3128" s="169">
        <v>18600</v>
      </c>
      <c r="AK3128" s="169">
        <v>15800</v>
      </c>
    </row>
    <row r="3129" spans="1:37" s="169" customFormat="1">
      <c r="A3129" s="168"/>
      <c r="AE3129" s="169">
        <v>17200</v>
      </c>
      <c r="AF3129" s="169">
        <v>17200</v>
      </c>
      <c r="AG3129" s="169">
        <v>16100</v>
      </c>
      <c r="AH3129" s="169">
        <v>16500</v>
      </c>
      <c r="AI3129" s="169">
        <v>17500</v>
      </c>
      <c r="AJ3129" s="169">
        <v>17200</v>
      </c>
      <c r="AK3129" s="169">
        <v>15400</v>
      </c>
    </row>
    <row r="3130" spans="1:37" s="169" customFormat="1">
      <c r="A3130" s="168"/>
      <c r="AE3130" s="169">
        <v>17200</v>
      </c>
      <c r="AF3130" s="169">
        <v>17200</v>
      </c>
      <c r="AG3130" s="169">
        <v>16100</v>
      </c>
      <c r="AH3130" s="169">
        <v>16500</v>
      </c>
      <c r="AI3130" s="169">
        <v>17500</v>
      </c>
      <c r="AJ3130" s="169">
        <v>17200</v>
      </c>
      <c r="AK3130" s="169">
        <v>15400</v>
      </c>
    </row>
    <row r="3131" spans="1:37" s="169" customFormat="1">
      <c r="A3131" s="168"/>
      <c r="AE3131" s="169">
        <v>17200</v>
      </c>
      <c r="AF3131" s="169">
        <v>17200</v>
      </c>
      <c r="AG3131" s="169">
        <v>16100</v>
      </c>
      <c r="AH3131" s="169">
        <v>16500</v>
      </c>
      <c r="AI3131" s="169">
        <v>17500</v>
      </c>
      <c r="AJ3131" s="169">
        <v>17200</v>
      </c>
      <c r="AK3131" s="169">
        <v>15400</v>
      </c>
    </row>
    <row r="3132" spans="1:37" s="169" customFormat="1">
      <c r="A3132" s="168"/>
      <c r="AE3132" s="169">
        <v>17200</v>
      </c>
      <c r="AF3132" s="169">
        <v>17200</v>
      </c>
      <c r="AG3132" s="169">
        <v>16100</v>
      </c>
      <c r="AH3132" s="169">
        <v>16500</v>
      </c>
      <c r="AI3132" s="169">
        <v>17500</v>
      </c>
      <c r="AJ3132" s="169">
        <v>17200</v>
      </c>
      <c r="AK3132" s="169">
        <v>15400</v>
      </c>
    </row>
    <row r="3133" spans="1:37" s="169" customFormat="1">
      <c r="A3133" s="168"/>
      <c r="AE3133" s="169">
        <v>17200</v>
      </c>
      <c r="AF3133" s="169">
        <v>17200</v>
      </c>
      <c r="AG3133" s="169">
        <v>16100</v>
      </c>
      <c r="AH3133" s="169">
        <v>16500</v>
      </c>
      <c r="AI3133" s="169">
        <v>17500</v>
      </c>
      <c r="AJ3133" s="169">
        <v>17200</v>
      </c>
      <c r="AK3133" s="169">
        <v>15400</v>
      </c>
    </row>
    <row r="3134" spans="1:37" s="169" customFormat="1">
      <c r="A3134" s="168"/>
      <c r="AE3134" s="169">
        <v>17200</v>
      </c>
      <c r="AF3134" s="169">
        <v>17200</v>
      </c>
      <c r="AG3134" s="169">
        <v>16100</v>
      </c>
      <c r="AH3134" s="169">
        <v>16500</v>
      </c>
      <c r="AI3134" s="169">
        <v>17500</v>
      </c>
      <c r="AJ3134" s="169">
        <v>17200</v>
      </c>
      <c r="AK3134" s="169">
        <v>15400</v>
      </c>
    </row>
    <row r="3135" spans="1:37" s="169" customFormat="1">
      <c r="A3135" s="168"/>
      <c r="AE3135" s="169">
        <v>17200</v>
      </c>
      <c r="AF3135" s="169">
        <v>17200</v>
      </c>
      <c r="AG3135" s="169">
        <v>16100</v>
      </c>
      <c r="AH3135" s="169">
        <v>16500</v>
      </c>
      <c r="AI3135" s="169">
        <v>17500</v>
      </c>
      <c r="AJ3135" s="169">
        <v>17200</v>
      </c>
      <c r="AK3135" s="169">
        <v>15400</v>
      </c>
    </row>
    <row r="3136" spans="1:37" s="169" customFormat="1">
      <c r="A3136" s="168"/>
      <c r="AE3136" s="169">
        <v>17200</v>
      </c>
      <c r="AF3136" s="169">
        <v>17200</v>
      </c>
      <c r="AG3136" s="169">
        <v>16100</v>
      </c>
      <c r="AH3136" s="169">
        <v>16500</v>
      </c>
      <c r="AI3136" s="169">
        <v>17500</v>
      </c>
      <c r="AJ3136" s="169">
        <v>17200</v>
      </c>
      <c r="AK3136" s="169">
        <v>15400</v>
      </c>
    </row>
    <row r="3137" spans="1:37" s="169" customFormat="1">
      <c r="A3137" s="168"/>
      <c r="AE3137" s="169">
        <v>18100</v>
      </c>
      <c r="AF3137" s="169">
        <v>18100</v>
      </c>
      <c r="AG3137" s="169">
        <v>16300</v>
      </c>
      <c r="AH3137" s="169">
        <v>16900</v>
      </c>
      <c r="AI3137" s="169">
        <v>17900</v>
      </c>
      <c r="AJ3137" s="169">
        <v>18100</v>
      </c>
      <c r="AK3137" s="169">
        <v>15600</v>
      </c>
    </row>
    <row r="3138" spans="1:37" s="169" customFormat="1">
      <c r="A3138" s="168"/>
      <c r="AE3138" s="169">
        <v>18100</v>
      </c>
      <c r="AF3138" s="169">
        <v>18100</v>
      </c>
      <c r="AG3138" s="169">
        <v>16300</v>
      </c>
      <c r="AH3138" s="169">
        <v>16900</v>
      </c>
      <c r="AI3138" s="169">
        <v>17900</v>
      </c>
      <c r="AJ3138" s="169">
        <v>18100</v>
      </c>
      <c r="AK3138" s="169">
        <v>15600</v>
      </c>
    </row>
    <row r="3139" spans="1:37" s="169" customFormat="1">
      <c r="A3139" s="168"/>
      <c r="AE3139" s="169">
        <v>18100</v>
      </c>
      <c r="AF3139" s="169">
        <v>18100</v>
      </c>
      <c r="AG3139" s="169">
        <v>16300</v>
      </c>
      <c r="AH3139" s="169">
        <v>16900</v>
      </c>
      <c r="AI3139" s="169">
        <v>17900</v>
      </c>
      <c r="AJ3139" s="169">
        <v>18100</v>
      </c>
      <c r="AK3139" s="169">
        <v>15600</v>
      </c>
    </row>
    <row r="3140" spans="1:37" s="169" customFormat="1">
      <c r="A3140" s="168"/>
      <c r="AE3140" s="169">
        <v>18100</v>
      </c>
      <c r="AF3140" s="169">
        <v>18100</v>
      </c>
      <c r="AG3140" s="169">
        <v>16300</v>
      </c>
      <c r="AH3140" s="169">
        <v>16900</v>
      </c>
      <c r="AI3140" s="169">
        <v>17900</v>
      </c>
      <c r="AJ3140" s="169">
        <v>18100</v>
      </c>
      <c r="AK3140" s="169">
        <v>15600</v>
      </c>
    </row>
    <row r="3141" spans="1:37" s="169" customFormat="1">
      <c r="A3141" s="168"/>
      <c r="AE3141" s="169">
        <v>18100</v>
      </c>
      <c r="AF3141" s="169">
        <v>18100</v>
      </c>
      <c r="AG3141" s="169">
        <v>16300</v>
      </c>
      <c r="AH3141" s="169">
        <v>16900</v>
      </c>
      <c r="AI3141" s="169">
        <v>17900</v>
      </c>
      <c r="AJ3141" s="169">
        <v>18100</v>
      </c>
      <c r="AK3141" s="169">
        <v>15600</v>
      </c>
    </row>
    <row r="3142" spans="1:37" s="169" customFormat="1">
      <c r="A3142" s="168"/>
      <c r="AE3142" s="169">
        <v>18100</v>
      </c>
      <c r="AF3142" s="169">
        <v>18100</v>
      </c>
      <c r="AG3142" s="169">
        <v>16300</v>
      </c>
      <c r="AH3142" s="169">
        <v>16900</v>
      </c>
      <c r="AI3142" s="169">
        <v>17900</v>
      </c>
      <c r="AJ3142" s="169">
        <v>18100</v>
      </c>
      <c r="AK3142" s="169">
        <v>15600</v>
      </c>
    </row>
    <row r="3143" spans="1:37" s="169" customFormat="1">
      <c r="A3143" s="168"/>
      <c r="AE3143" s="169">
        <v>18600</v>
      </c>
      <c r="AF3143" s="169">
        <v>18600</v>
      </c>
      <c r="AG3143" s="169">
        <v>16500</v>
      </c>
      <c r="AH3143" s="169">
        <v>17300</v>
      </c>
      <c r="AI3143" s="169">
        <v>18300</v>
      </c>
      <c r="AJ3143" s="169">
        <v>18600</v>
      </c>
      <c r="AK3143" s="169">
        <v>15800</v>
      </c>
    </row>
    <row r="3144" spans="1:37" s="169" customFormat="1">
      <c r="A3144" s="168"/>
      <c r="AE3144" s="169">
        <v>18800</v>
      </c>
      <c r="AF3144" s="169">
        <v>18800</v>
      </c>
      <c r="AG3144" s="169">
        <v>17500</v>
      </c>
      <c r="AH3144" s="169">
        <v>17400</v>
      </c>
      <c r="AI3144" s="169">
        <v>18400</v>
      </c>
      <c r="AJ3144" s="169">
        <v>18800</v>
      </c>
      <c r="AK3144" s="169">
        <v>16800</v>
      </c>
    </row>
    <row r="3145" spans="1:37" s="169" customFormat="1">
      <c r="A3145" s="168"/>
      <c r="AE3145" s="169">
        <v>18800</v>
      </c>
      <c r="AF3145" s="169">
        <v>18800</v>
      </c>
      <c r="AG3145" s="169">
        <v>17500</v>
      </c>
      <c r="AH3145" s="169">
        <v>17400</v>
      </c>
      <c r="AI3145" s="169">
        <v>18400</v>
      </c>
      <c r="AJ3145" s="169">
        <v>18800</v>
      </c>
      <c r="AK3145" s="169">
        <v>16800</v>
      </c>
    </row>
    <row r="3146" spans="1:37" s="169" customFormat="1">
      <c r="A3146" s="168"/>
      <c r="AE3146" s="169">
        <v>19400</v>
      </c>
      <c r="AF3146" s="169">
        <v>19400</v>
      </c>
      <c r="AG3146" s="169">
        <v>18000</v>
      </c>
      <c r="AH3146" s="169">
        <v>18400</v>
      </c>
      <c r="AI3146" s="169">
        <v>19400</v>
      </c>
      <c r="AJ3146" s="169">
        <v>19400</v>
      </c>
      <c r="AK3146" s="169">
        <v>17300</v>
      </c>
    </row>
    <row r="3147" spans="1:37" s="169" customFormat="1">
      <c r="A3147" s="168"/>
      <c r="AE3147" s="169">
        <v>19400</v>
      </c>
      <c r="AF3147" s="169">
        <v>19400</v>
      </c>
      <c r="AG3147" s="169">
        <v>18000</v>
      </c>
      <c r="AH3147" s="169">
        <v>18400</v>
      </c>
      <c r="AI3147" s="169">
        <v>19400</v>
      </c>
      <c r="AJ3147" s="169">
        <v>19400</v>
      </c>
      <c r="AK3147" s="169">
        <v>17300</v>
      </c>
    </row>
    <row r="3148" spans="1:37" s="169" customFormat="1">
      <c r="A3148" s="168"/>
      <c r="AE3148" s="169">
        <v>22200</v>
      </c>
      <c r="AF3148" s="169">
        <v>22200</v>
      </c>
      <c r="AG3148" s="169">
        <v>19450</v>
      </c>
      <c r="AH3148" s="169">
        <v>20100</v>
      </c>
      <c r="AI3148" s="169">
        <v>21100</v>
      </c>
      <c r="AJ3148" s="169">
        <v>22200</v>
      </c>
      <c r="AK3148" s="169">
        <v>18750</v>
      </c>
    </row>
    <row r="3149" spans="1:37" s="169" customFormat="1">
      <c r="A3149" s="168"/>
      <c r="AE3149" s="169">
        <v>22200</v>
      </c>
      <c r="AF3149" s="169">
        <v>22200</v>
      </c>
      <c r="AG3149" s="169">
        <v>19450</v>
      </c>
      <c r="AH3149" s="169">
        <v>20100</v>
      </c>
      <c r="AI3149" s="169">
        <v>21100</v>
      </c>
      <c r="AJ3149" s="169">
        <v>22200</v>
      </c>
      <c r="AK3149" s="169">
        <v>18750</v>
      </c>
    </row>
    <row r="3150" spans="1:37" s="169" customFormat="1">
      <c r="A3150" s="168"/>
      <c r="AE3150" s="169">
        <v>16700</v>
      </c>
      <c r="AF3150" s="169">
        <v>16700</v>
      </c>
      <c r="AG3150" s="169">
        <v>15800</v>
      </c>
      <c r="AH3150" s="169">
        <v>16300</v>
      </c>
      <c r="AI3150" s="169">
        <v>17300</v>
      </c>
      <c r="AJ3150" s="169">
        <v>16700</v>
      </c>
      <c r="AK3150" s="169">
        <v>15100</v>
      </c>
    </row>
    <row r="3151" spans="1:37" s="169" customFormat="1">
      <c r="A3151" s="168"/>
      <c r="AE3151" s="169">
        <v>16700</v>
      </c>
      <c r="AF3151" s="169">
        <v>16700</v>
      </c>
      <c r="AG3151" s="169">
        <v>15800</v>
      </c>
      <c r="AH3151" s="169">
        <v>16300</v>
      </c>
      <c r="AI3151" s="169">
        <v>17300</v>
      </c>
      <c r="AJ3151" s="169">
        <v>16700</v>
      </c>
      <c r="AK3151" s="169">
        <v>15100</v>
      </c>
    </row>
    <row r="3152" spans="1:37" s="169" customFormat="1">
      <c r="A3152" s="168"/>
      <c r="AE3152" s="169">
        <v>16700</v>
      </c>
      <c r="AF3152" s="169">
        <v>16700</v>
      </c>
      <c r="AG3152" s="169">
        <v>15800</v>
      </c>
      <c r="AH3152" s="169">
        <v>16300</v>
      </c>
      <c r="AI3152" s="169">
        <v>17300</v>
      </c>
      <c r="AJ3152" s="169">
        <v>16700</v>
      </c>
      <c r="AK3152" s="169">
        <v>15100</v>
      </c>
    </row>
    <row r="3153" spans="1:37" s="169" customFormat="1">
      <c r="A3153" s="168"/>
      <c r="AE3153" s="169">
        <v>16700</v>
      </c>
      <c r="AF3153" s="169">
        <v>16700</v>
      </c>
      <c r="AG3153" s="169">
        <v>15800</v>
      </c>
      <c r="AH3153" s="169">
        <v>16300</v>
      </c>
      <c r="AI3153" s="169">
        <v>17300</v>
      </c>
      <c r="AJ3153" s="169">
        <v>16700</v>
      </c>
      <c r="AK3153" s="169">
        <v>15100</v>
      </c>
    </row>
    <row r="3154" spans="1:37" s="169" customFormat="1">
      <c r="A3154" s="168"/>
      <c r="AE3154" s="169">
        <v>16700</v>
      </c>
      <c r="AF3154" s="169">
        <v>16700</v>
      </c>
      <c r="AG3154" s="169">
        <v>15800</v>
      </c>
      <c r="AH3154" s="169">
        <v>16300</v>
      </c>
      <c r="AI3154" s="169">
        <v>17300</v>
      </c>
      <c r="AJ3154" s="169">
        <v>16700</v>
      </c>
      <c r="AK3154" s="169">
        <v>15100</v>
      </c>
    </row>
    <row r="3155" spans="1:37" s="169" customFormat="1">
      <c r="A3155" s="168"/>
      <c r="AE3155" s="169">
        <v>16700</v>
      </c>
      <c r="AF3155" s="169">
        <v>16700</v>
      </c>
      <c r="AG3155" s="169">
        <v>15800</v>
      </c>
      <c r="AH3155" s="169">
        <v>16300</v>
      </c>
      <c r="AI3155" s="169">
        <v>17300</v>
      </c>
      <c r="AJ3155" s="169">
        <v>16700</v>
      </c>
      <c r="AK3155" s="169">
        <v>15100</v>
      </c>
    </row>
    <row r="3156" spans="1:37" s="169" customFormat="1">
      <c r="A3156" s="168"/>
      <c r="AE3156" s="169">
        <v>16700</v>
      </c>
      <c r="AF3156" s="169">
        <v>16700</v>
      </c>
      <c r="AG3156" s="169">
        <v>15800</v>
      </c>
      <c r="AH3156" s="169">
        <v>16300</v>
      </c>
      <c r="AI3156" s="169">
        <v>17300</v>
      </c>
      <c r="AJ3156" s="169">
        <v>16700</v>
      </c>
      <c r="AK3156" s="169">
        <v>15100</v>
      </c>
    </row>
    <row r="3157" spans="1:37" s="169" customFormat="1">
      <c r="A3157" s="168"/>
      <c r="AE3157" s="169">
        <v>17200</v>
      </c>
      <c r="AF3157" s="169">
        <v>17200</v>
      </c>
      <c r="AG3157" s="169">
        <v>16100</v>
      </c>
      <c r="AH3157" s="169">
        <v>16500</v>
      </c>
      <c r="AI3157" s="169">
        <v>17500</v>
      </c>
      <c r="AJ3157" s="169">
        <v>17200</v>
      </c>
      <c r="AK3157" s="169">
        <v>15400</v>
      </c>
    </row>
    <row r="3158" spans="1:37" s="169" customFormat="1">
      <c r="A3158" s="168"/>
      <c r="AE3158" s="169">
        <v>17200</v>
      </c>
      <c r="AF3158" s="169">
        <v>17200</v>
      </c>
      <c r="AG3158" s="169">
        <v>16100</v>
      </c>
      <c r="AH3158" s="169">
        <v>16500</v>
      </c>
      <c r="AI3158" s="169">
        <v>17500</v>
      </c>
      <c r="AJ3158" s="169">
        <v>17200</v>
      </c>
      <c r="AK3158" s="169">
        <v>15400</v>
      </c>
    </row>
    <row r="3159" spans="1:37" s="169" customFormat="1">
      <c r="A3159" s="168"/>
      <c r="AE3159" s="169">
        <v>22200</v>
      </c>
      <c r="AF3159" s="169">
        <v>22200</v>
      </c>
      <c r="AG3159" s="169">
        <v>19450</v>
      </c>
      <c r="AH3159" s="169">
        <v>20100</v>
      </c>
      <c r="AI3159" s="169">
        <v>21100</v>
      </c>
      <c r="AJ3159" s="169">
        <v>22200</v>
      </c>
      <c r="AK3159" s="169">
        <v>18750</v>
      </c>
    </row>
    <row r="3160" spans="1:37" s="169" customFormat="1">
      <c r="A3160" s="168"/>
      <c r="AE3160" s="169">
        <v>17200</v>
      </c>
      <c r="AF3160" s="169">
        <v>17200</v>
      </c>
      <c r="AG3160" s="169">
        <v>16100</v>
      </c>
      <c r="AH3160" s="169">
        <v>16500</v>
      </c>
      <c r="AI3160" s="169">
        <v>17500</v>
      </c>
      <c r="AJ3160" s="169">
        <v>17200</v>
      </c>
      <c r="AK3160" s="169">
        <v>15400</v>
      </c>
    </row>
    <row r="3161" spans="1:37" s="169" customFormat="1">
      <c r="A3161" s="168"/>
      <c r="AE3161" s="169">
        <v>17200</v>
      </c>
      <c r="AF3161" s="169">
        <v>17200</v>
      </c>
      <c r="AG3161" s="169">
        <v>16100</v>
      </c>
      <c r="AH3161" s="169">
        <v>16500</v>
      </c>
      <c r="AI3161" s="169">
        <v>17500</v>
      </c>
      <c r="AJ3161" s="169">
        <v>17200</v>
      </c>
      <c r="AK3161" s="169">
        <v>15400</v>
      </c>
    </row>
    <row r="3162" spans="1:37" s="169" customFormat="1">
      <c r="A3162" s="168"/>
      <c r="AE3162" s="169">
        <v>17200</v>
      </c>
      <c r="AF3162" s="169">
        <v>17200</v>
      </c>
      <c r="AG3162" s="169">
        <v>16100</v>
      </c>
      <c r="AH3162" s="169">
        <v>16500</v>
      </c>
      <c r="AI3162" s="169">
        <v>17500</v>
      </c>
      <c r="AJ3162" s="169">
        <v>17200</v>
      </c>
      <c r="AK3162" s="169">
        <v>15400</v>
      </c>
    </row>
    <row r="3163" spans="1:37" s="169" customFormat="1">
      <c r="A3163" s="168"/>
      <c r="AE3163" s="169">
        <v>18100</v>
      </c>
      <c r="AF3163" s="169">
        <v>18100</v>
      </c>
      <c r="AG3163" s="169">
        <v>16300</v>
      </c>
      <c r="AH3163" s="169">
        <v>16900</v>
      </c>
      <c r="AI3163" s="169">
        <v>17900</v>
      </c>
      <c r="AJ3163" s="169">
        <v>18100</v>
      </c>
      <c r="AK3163" s="169">
        <v>15600</v>
      </c>
    </row>
    <row r="3164" spans="1:37" s="169" customFormat="1">
      <c r="A3164" s="168"/>
      <c r="AE3164" s="169">
        <v>18100</v>
      </c>
      <c r="AF3164" s="169">
        <v>18100</v>
      </c>
      <c r="AG3164" s="169">
        <v>16300</v>
      </c>
      <c r="AH3164" s="169">
        <v>16900</v>
      </c>
      <c r="AI3164" s="169">
        <v>17900</v>
      </c>
      <c r="AJ3164" s="169">
        <v>18100</v>
      </c>
      <c r="AK3164" s="169">
        <v>15600</v>
      </c>
    </row>
    <row r="3165" spans="1:37" s="169" customFormat="1">
      <c r="A3165" s="168"/>
      <c r="AE3165" s="169">
        <v>17200</v>
      </c>
      <c r="AF3165" s="169">
        <v>17200</v>
      </c>
      <c r="AG3165" s="169">
        <v>16100</v>
      </c>
      <c r="AH3165" s="169">
        <v>16500</v>
      </c>
      <c r="AI3165" s="169">
        <v>17500</v>
      </c>
      <c r="AJ3165" s="169">
        <v>17200</v>
      </c>
      <c r="AK3165" s="169">
        <v>15400</v>
      </c>
    </row>
    <row r="3166" spans="1:37" s="169" customFormat="1">
      <c r="A3166" s="168"/>
      <c r="AE3166" s="169">
        <v>17200</v>
      </c>
      <c r="AF3166" s="169">
        <v>17200</v>
      </c>
      <c r="AG3166" s="169">
        <v>16100</v>
      </c>
      <c r="AH3166" s="169">
        <v>16500</v>
      </c>
      <c r="AI3166" s="169">
        <v>17500</v>
      </c>
      <c r="AJ3166" s="169">
        <v>17200</v>
      </c>
      <c r="AK3166" s="169">
        <v>15400</v>
      </c>
    </row>
    <row r="3167" spans="1:37" s="169" customFormat="1">
      <c r="A3167" s="168"/>
      <c r="AE3167" s="169">
        <v>17200</v>
      </c>
      <c r="AF3167" s="169">
        <v>17200</v>
      </c>
      <c r="AG3167" s="169">
        <v>16100</v>
      </c>
      <c r="AH3167" s="169">
        <v>16500</v>
      </c>
      <c r="AI3167" s="169">
        <v>17500</v>
      </c>
      <c r="AJ3167" s="169">
        <v>17200</v>
      </c>
      <c r="AK3167" s="169">
        <v>15400</v>
      </c>
    </row>
    <row r="3168" spans="1:37" s="169" customFormat="1">
      <c r="A3168" s="168"/>
      <c r="AE3168" s="169">
        <v>16700</v>
      </c>
      <c r="AF3168" s="169">
        <v>16700</v>
      </c>
      <c r="AG3168" s="169">
        <v>15800</v>
      </c>
      <c r="AH3168" s="169">
        <v>16300</v>
      </c>
      <c r="AI3168" s="169">
        <v>17300</v>
      </c>
      <c r="AJ3168" s="169">
        <v>16700</v>
      </c>
      <c r="AK3168" s="169">
        <v>15100</v>
      </c>
    </row>
    <row r="3169" spans="1:37" s="169" customFormat="1">
      <c r="A3169" s="168"/>
      <c r="AE3169" s="169">
        <v>16700</v>
      </c>
      <c r="AF3169" s="169">
        <v>16700</v>
      </c>
      <c r="AG3169" s="169">
        <v>15800</v>
      </c>
      <c r="AH3169" s="169">
        <v>16300</v>
      </c>
      <c r="AI3169" s="169">
        <v>17300</v>
      </c>
      <c r="AJ3169" s="169">
        <v>16700</v>
      </c>
      <c r="AK3169" s="169">
        <v>15100</v>
      </c>
    </row>
    <row r="3170" spans="1:37" s="169" customFormat="1">
      <c r="A3170" s="168"/>
      <c r="AE3170" s="169">
        <v>17200</v>
      </c>
      <c r="AF3170" s="169">
        <v>17200</v>
      </c>
      <c r="AG3170" s="169">
        <v>16100</v>
      </c>
      <c r="AH3170" s="169">
        <v>16500</v>
      </c>
      <c r="AI3170" s="169">
        <v>17500</v>
      </c>
      <c r="AJ3170" s="169">
        <v>17200</v>
      </c>
      <c r="AK3170" s="169">
        <v>15400</v>
      </c>
    </row>
    <row r="3171" spans="1:37" s="169" customFormat="1">
      <c r="A3171" s="168"/>
      <c r="AE3171" s="169">
        <v>16700</v>
      </c>
      <c r="AF3171" s="169">
        <v>16700</v>
      </c>
      <c r="AG3171" s="169">
        <v>15800</v>
      </c>
      <c r="AH3171" s="169">
        <v>16300</v>
      </c>
      <c r="AI3171" s="169">
        <v>17300</v>
      </c>
      <c r="AJ3171" s="169">
        <v>16700</v>
      </c>
      <c r="AK3171" s="169">
        <v>15100</v>
      </c>
    </row>
    <row r="3172" spans="1:37" s="169" customFormat="1">
      <c r="A3172" s="168"/>
      <c r="AE3172" s="169">
        <v>16700</v>
      </c>
      <c r="AF3172" s="169">
        <v>16700</v>
      </c>
      <c r="AG3172" s="169">
        <v>15800</v>
      </c>
      <c r="AH3172" s="169">
        <v>16300</v>
      </c>
      <c r="AI3172" s="169">
        <v>17300</v>
      </c>
      <c r="AJ3172" s="169">
        <v>16700</v>
      </c>
      <c r="AK3172" s="169">
        <v>15100</v>
      </c>
    </row>
    <row r="3173" spans="1:37" s="169" customFormat="1">
      <c r="A3173" s="168"/>
      <c r="AE3173" s="169">
        <v>16700</v>
      </c>
      <c r="AF3173" s="169">
        <v>16700</v>
      </c>
      <c r="AG3173" s="169">
        <v>16100</v>
      </c>
      <c r="AH3173" s="169">
        <v>16300</v>
      </c>
      <c r="AI3173" s="169">
        <v>17300</v>
      </c>
      <c r="AJ3173" s="169">
        <v>16700</v>
      </c>
      <c r="AK3173" s="169">
        <v>15400</v>
      </c>
    </row>
    <row r="3174" spans="1:37" s="169" customFormat="1">
      <c r="A3174" s="168"/>
      <c r="AE3174" s="169">
        <v>16700</v>
      </c>
      <c r="AF3174" s="169">
        <v>16700</v>
      </c>
      <c r="AG3174" s="169">
        <v>16100</v>
      </c>
      <c r="AH3174" s="169">
        <v>16500</v>
      </c>
      <c r="AI3174" s="169">
        <v>17500</v>
      </c>
      <c r="AJ3174" s="169">
        <v>16700</v>
      </c>
      <c r="AK3174" s="169">
        <v>15400</v>
      </c>
    </row>
    <row r="3175" spans="1:37" s="169" customFormat="1">
      <c r="A3175" s="168"/>
      <c r="AE3175" s="169">
        <v>-99999999999</v>
      </c>
      <c r="AF3175" s="169">
        <v>-99999999999</v>
      </c>
      <c r="AG3175" s="169">
        <v>-99999999999</v>
      </c>
      <c r="AH3175" s="169">
        <v>-99999999999</v>
      </c>
      <c r="AI3175" s="169">
        <v>-99999999999</v>
      </c>
      <c r="AJ3175" s="169">
        <v>-99999999999</v>
      </c>
      <c r="AK3175" s="169">
        <v>-99999999999</v>
      </c>
    </row>
    <row r="3176" spans="1:37" s="169" customFormat="1">
      <c r="A3176" s="168"/>
      <c r="AE3176" s="169">
        <v>18100</v>
      </c>
      <c r="AF3176" s="169">
        <v>18100</v>
      </c>
      <c r="AG3176" s="169">
        <v>16300</v>
      </c>
      <c r="AH3176" s="169">
        <v>16900</v>
      </c>
      <c r="AI3176" s="169">
        <v>17900</v>
      </c>
      <c r="AJ3176" s="169">
        <v>18100</v>
      </c>
      <c r="AK3176" s="169">
        <v>15600</v>
      </c>
    </row>
    <row r="3177" spans="1:37" s="169" customFormat="1">
      <c r="A3177" s="168"/>
      <c r="AE3177" s="169">
        <v>17200</v>
      </c>
      <c r="AF3177" s="169">
        <v>17200</v>
      </c>
      <c r="AG3177" s="169">
        <v>16100</v>
      </c>
      <c r="AH3177" s="169">
        <v>16500</v>
      </c>
      <c r="AI3177" s="169">
        <v>17500</v>
      </c>
      <c r="AJ3177" s="169">
        <v>17200</v>
      </c>
      <c r="AK3177" s="169">
        <v>15400</v>
      </c>
    </row>
    <row r="3178" spans="1:37" s="169" customFormat="1">
      <c r="A3178" s="168"/>
      <c r="AE3178" s="169">
        <v>17200</v>
      </c>
      <c r="AF3178" s="169">
        <v>17200</v>
      </c>
      <c r="AG3178" s="169">
        <v>16100</v>
      </c>
      <c r="AH3178" s="169">
        <v>16500</v>
      </c>
      <c r="AI3178" s="169">
        <v>17500</v>
      </c>
      <c r="AJ3178" s="169">
        <v>17200</v>
      </c>
      <c r="AK3178" s="169">
        <v>15400</v>
      </c>
    </row>
    <row r="3179" spans="1:37" s="169" customFormat="1">
      <c r="A3179" s="168"/>
      <c r="AE3179" s="169">
        <v>18100</v>
      </c>
      <c r="AF3179" s="169">
        <v>18100</v>
      </c>
      <c r="AG3179" s="169">
        <v>16300</v>
      </c>
      <c r="AH3179" s="169">
        <v>16900</v>
      </c>
      <c r="AI3179" s="169">
        <v>17900</v>
      </c>
      <c r="AJ3179" s="169">
        <v>18100</v>
      </c>
      <c r="AK3179" s="169">
        <v>15600</v>
      </c>
    </row>
    <row r="3180" spans="1:37" s="169" customFormat="1">
      <c r="A3180" s="168"/>
      <c r="AE3180" s="169">
        <v>17200</v>
      </c>
      <c r="AF3180" s="169">
        <v>17200</v>
      </c>
      <c r="AG3180" s="169">
        <v>16100</v>
      </c>
      <c r="AH3180" s="169">
        <v>16500</v>
      </c>
      <c r="AI3180" s="169">
        <v>17500</v>
      </c>
      <c r="AJ3180" s="169">
        <v>17200</v>
      </c>
      <c r="AK3180" s="169">
        <v>15400</v>
      </c>
    </row>
    <row r="3181" spans="1:37" s="169" customFormat="1">
      <c r="A3181" s="168"/>
      <c r="AE3181" s="169">
        <v>17200</v>
      </c>
      <c r="AF3181" s="169">
        <v>17200</v>
      </c>
      <c r="AG3181" s="169">
        <v>16100</v>
      </c>
      <c r="AH3181" s="169">
        <v>16500</v>
      </c>
      <c r="AI3181" s="169">
        <v>17500</v>
      </c>
      <c r="AJ3181" s="169">
        <v>17200</v>
      </c>
      <c r="AK3181" s="169">
        <v>15400</v>
      </c>
    </row>
    <row r="3182" spans="1:37" s="169" customFormat="1">
      <c r="A3182" s="168"/>
      <c r="AE3182" s="169">
        <v>18100</v>
      </c>
      <c r="AF3182" s="169">
        <v>18100</v>
      </c>
      <c r="AG3182" s="169">
        <v>16300</v>
      </c>
      <c r="AH3182" s="169">
        <v>16900</v>
      </c>
      <c r="AI3182" s="169">
        <v>17900</v>
      </c>
      <c r="AJ3182" s="169">
        <v>18100</v>
      </c>
      <c r="AK3182" s="169">
        <v>15600</v>
      </c>
    </row>
    <row r="3183" spans="1:37" s="169" customFormat="1">
      <c r="A3183" s="168"/>
      <c r="AE3183" s="169">
        <v>19200</v>
      </c>
      <c r="AF3183" s="169">
        <v>19200</v>
      </c>
      <c r="AG3183" s="169">
        <v>17200</v>
      </c>
      <c r="AH3183" s="169">
        <v>17600</v>
      </c>
      <c r="AI3183" s="169">
        <v>18600</v>
      </c>
      <c r="AJ3183" s="169">
        <v>19200</v>
      </c>
      <c r="AK3183" s="169">
        <v>16500</v>
      </c>
    </row>
    <row r="3184" spans="1:37" s="169" customFormat="1">
      <c r="A3184" s="168"/>
      <c r="AE3184" s="169">
        <v>18800</v>
      </c>
      <c r="AF3184" s="169">
        <v>18800</v>
      </c>
      <c r="AG3184" s="169">
        <v>17500</v>
      </c>
      <c r="AH3184" s="169">
        <v>17400</v>
      </c>
      <c r="AI3184" s="169">
        <v>18400</v>
      </c>
      <c r="AJ3184" s="169">
        <v>18800</v>
      </c>
      <c r="AK3184" s="169">
        <v>16800</v>
      </c>
    </row>
    <row r="3185" spans="1:37" s="169" customFormat="1">
      <c r="A3185" s="168"/>
      <c r="AE3185" s="169">
        <v>18800</v>
      </c>
      <c r="AF3185" s="169">
        <v>18800</v>
      </c>
      <c r="AG3185" s="169">
        <v>17500</v>
      </c>
      <c r="AH3185" s="169">
        <v>17400</v>
      </c>
      <c r="AI3185" s="169">
        <v>18400</v>
      </c>
      <c r="AJ3185" s="169">
        <v>18800</v>
      </c>
      <c r="AK3185" s="169">
        <v>16800</v>
      </c>
    </row>
    <row r="3186" spans="1:37" s="169" customFormat="1">
      <c r="A3186" s="168"/>
      <c r="AE3186" s="169">
        <v>18100</v>
      </c>
      <c r="AF3186" s="169">
        <v>18100</v>
      </c>
      <c r="AG3186" s="169">
        <v>16300</v>
      </c>
      <c r="AH3186" s="169">
        <v>16900</v>
      </c>
      <c r="AI3186" s="169">
        <v>17900</v>
      </c>
      <c r="AJ3186" s="169">
        <v>18100</v>
      </c>
      <c r="AK3186" s="169">
        <v>15600</v>
      </c>
    </row>
    <row r="3187" spans="1:37" s="169" customFormat="1">
      <c r="A3187" s="168"/>
      <c r="AE3187" s="169">
        <v>19200</v>
      </c>
      <c r="AF3187" s="169">
        <v>19200</v>
      </c>
      <c r="AG3187" s="169">
        <v>17900</v>
      </c>
      <c r="AH3187" s="169">
        <v>18300</v>
      </c>
      <c r="AI3187" s="169">
        <v>-99999999999</v>
      </c>
      <c r="AJ3187" s="169">
        <v>19200</v>
      </c>
      <c r="AK3187" s="169">
        <v>17200</v>
      </c>
    </row>
    <row r="3188" spans="1:37" s="169" customFormat="1">
      <c r="A3188" s="168"/>
      <c r="AE3188" s="169">
        <v>17200</v>
      </c>
      <c r="AF3188" s="169">
        <v>17200</v>
      </c>
      <c r="AG3188" s="169">
        <v>16100</v>
      </c>
      <c r="AH3188" s="169">
        <v>16500</v>
      </c>
      <c r="AI3188" s="169">
        <v>17500</v>
      </c>
      <c r="AJ3188" s="169">
        <v>17200</v>
      </c>
      <c r="AK3188" s="169">
        <v>15400</v>
      </c>
    </row>
    <row r="3189" spans="1:37" s="169" customFormat="1">
      <c r="A3189" s="168"/>
      <c r="AE3189" s="169">
        <v>18100</v>
      </c>
      <c r="AF3189" s="169">
        <v>18100</v>
      </c>
      <c r="AG3189" s="169">
        <v>16300</v>
      </c>
      <c r="AH3189" s="169">
        <v>16900</v>
      </c>
      <c r="AI3189" s="169">
        <v>17900</v>
      </c>
      <c r="AJ3189" s="169">
        <v>18100</v>
      </c>
      <c r="AK3189" s="169">
        <v>15600</v>
      </c>
    </row>
    <row r="3190" spans="1:37" s="169" customFormat="1">
      <c r="A3190" s="168"/>
      <c r="AE3190" s="169">
        <v>17200</v>
      </c>
      <c r="AF3190" s="169">
        <v>17200</v>
      </c>
      <c r="AG3190" s="169">
        <v>16100</v>
      </c>
      <c r="AH3190" s="169">
        <v>16500</v>
      </c>
      <c r="AI3190" s="169">
        <v>17500</v>
      </c>
      <c r="AJ3190" s="169">
        <v>17200</v>
      </c>
      <c r="AK3190" s="169">
        <v>15400</v>
      </c>
    </row>
    <row r="3191" spans="1:37" s="169" customFormat="1">
      <c r="A3191" s="168"/>
      <c r="AE3191" s="169">
        <v>18100</v>
      </c>
      <c r="AF3191" s="169">
        <v>18100</v>
      </c>
      <c r="AG3191" s="169">
        <v>16300</v>
      </c>
      <c r="AH3191" s="169">
        <v>16900</v>
      </c>
      <c r="AI3191" s="169">
        <v>17900</v>
      </c>
      <c r="AJ3191" s="169">
        <v>18100</v>
      </c>
      <c r="AK3191" s="169">
        <v>15600</v>
      </c>
    </row>
    <row r="3192" spans="1:37" s="169" customFormat="1">
      <c r="A3192" s="168"/>
      <c r="AE3192" s="169">
        <v>17200</v>
      </c>
      <c r="AF3192" s="169">
        <v>17200</v>
      </c>
      <c r="AG3192" s="169">
        <v>16100</v>
      </c>
      <c r="AH3192" s="169">
        <v>16500</v>
      </c>
      <c r="AI3192" s="169">
        <v>17500</v>
      </c>
      <c r="AJ3192" s="169">
        <v>17200</v>
      </c>
      <c r="AK3192" s="169">
        <v>15400</v>
      </c>
    </row>
    <row r="3193" spans="1:37" s="169" customFormat="1">
      <c r="A3193" s="168"/>
      <c r="AE3193" s="169">
        <v>18100</v>
      </c>
      <c r="AF3193" s="169">
        <v>18100</v>
      </c>
      <c r="AG3193" s="169">
        <v>16300</v>
      </c>
      <c r="AH3193" s="169">
        <v>16900</v>
      </c>
      <c r="AI3193" s="169">
        <v>17900</v>
      </c>
      <c r="AJ3193" s="169">
        <v>18100</v>
      </c>
      <c r="AK3193" s="169">
        <v>15600</v>
      </c>
    </row>
    <row r="3194" spans="1:37" s="169" customFormat="1">
      <c r="A3194" s="168"/>
      <c r="AE3194" s="169">
        <v>17200</v>
      </c>
      <c r="AF3194" s="169">
        <v>17200</v>
      </c>
      <c r="AG3194" s="169">
        <v>16100</v>
      </c>
      <c r="AH3194" s="169">
        <v>16500</v>
      </c>
      <c r="AI3194" s="169">
        <v>17500</v>
      </c>
      <c r="AJ3194" s="169">
        <v>17200</v>
      </c>
      <c r="AK3194" s="169">
        <v>15400</v>
      </c>
    </row>
    <row r="3195" spans="1:37" s="169" customFormat="1">
      <c r="A3195" s="168"/>
      <c r="AE3195" s="169">
        <v>18100</v>
      </c>
      <c r="AF3195" s="169">
        <v>18100</v>
      </c>
      <c r="AG3195" s="169">
        <v>16300</v>
      </c>
      <c r="AH3195" s="169">
        <v>16900</v>
      </c>
      <c r="AI3195" s="169">
        <v>17900</v>
      </c>
      <c r="AJ3195" s="169">
        <v>18100</v>
      </c>
      <c r="AK3195" s="169">
        <v>15600</v>
      </c>
    </row>
    <row r="3196" spans="1:37" s="169" customFormat="1">
      <c r="A3196" s="168"/>
      <c r="AE3196" s="169">
        <v>17200</v>
      </c>
      <c r="AF3196" s="169">
        <v>17200</v>
      </c>
      <c r="AG3196" s="169">
        <v>16100</v>
      </c>
      <c r="AH3196" s="169">
        <v>16500</v>
      </c>
      <c r="AI3196" s="169">
        <v>17500</v>
      </c>
      <c r="AJ3196" s="169">
        <v>17200</v>
      </c>
      <c r="AK3196" s="169">
        <v>15400</v>
      </c>
    </row>
    <row r="3197" spans="1:37" s="169" customFormat="1">
      <c r="A3197" s="168"/>
      <c r="AE3197" s="169">
        <v>18100</v>
      </c>
      <c r="AF3197" s="169">
        <v>18100</v>
      </c>
      <c r="AG3197" s="169">
        <v>16300</v>
      </c>
      <c r="AH3197" s="169">
        <v>16900</v>
      </c>
      <c r="AI3197" s="169">
        <v>17900</v>
      </c>
      <c r="AJ3197" s="169">
        <v>18100</v>
      </c>
      <c r="AK3197" s="169">
        <v>15600</v>
      </c>
    </row>
    <row r="3198" spans="1:37" s="169" customFormat="1">
      <c r="A3198" s="168"/>
      <c r="AE3198" s="169">
        <v>17200</v>
      </c>
      <c r="AF3198" s="169">
        <v>17200</v>
      </c>
      <c r="AG3198" s="169">
        <v>16100</v>
      </c>
      <c r="AH3198" s="169">
        <v>16500</v>
      </c>
      <c r="AI3198" s="169">
        <v>17500</v>
      </c>
      <c r="AJ3198" s="169">
        <v>17200</v>
      </c>
      <c r="AK3198" s="169">
        <v>15400</v>
      </c>
    </row>
    <row r="3199" spans="1:37" s="169" customFormat="1">
      <c r="A3199" s="168"/>
      <c r="AE3199" s="169">
        <v>18100</v>
      </c>
      <c r="AF3199" s="169">
        <v>18100</v>
      </c>
      <c r="AG3199" s="169">
        <v>16300</v>
      </c>
      <c r="AH3199" s="169">
        <v>16900</v>
      </c>
      <c r="AI3199" s="169">
        <v>17900</v>
      </c>
      <c r="AJ3199" s="169">
        <v>18100</v>
      </c>
      <c r="AK3199" s="169">
        <v>15600</v>
      </c>
    </row>
    <row r="3200" spans="1:37" s="169" customFormat="1">
      <c r="A3200" s="168"/>
      <c r="AE3200" s="169">
        <v>-99999999999</v>
      </c>
      <c r="AF3200" s="169">
        <v>-99999999999</v>
      </c>
      <c r="AG3200" s="169">
        <v>-99999999999</v>
      </c>
      <c r="AH3200" s="169">
        <v>-99999999999</v>
      </c>
      <c r="AI3200" s="169">
        <v>-99999999999</v>
      </c>
      <c r="AJ3200" s="169">
        <v>-99999999999</v>
      </c>
      <c r="AK3200" s="169">
        <v>-99999999999</v>
      </c>
    </row>
    <row r="3201" spans="1:37" s="169" customFormat="1">
      <c r="A3201" s="168"/>
      <c r="AE3201" s="169">
        <v>-99999999999</v>
      </c>
      <c r="AF3201" s="169">
        <v>-99999999999</v>
      </c>
      <c r="AG3201" s="169">
        <v>-99999999999</v>
      </c>
      <c r="AH3201" s="169">
        <v>-99999999999</v>
      </c>
      <c r="AI3201" s="169">
        <v>-99999999999</v>
      </c>
      <c r="AJ3201" s="169">
        <v>-99999999999</v>
      </c>
      <c r="AK3201" s="169">
        <v>-99999999999</v>
      </c>
    </row>
    <row r="3202" spans="1:37" s="169" customFormat="1">
      <c r="A3202" s="168"/>
      <c r="AE3202" s="169">
        <v>17200</v>
      </c>
      <c r="AF3202" s="169">
        <v>17200</v>
      </c>
      <c r="AG3202" s="169">
        <v>16100</v>
      </c>
      <c r="AH3202" s="169">
        <v>16500</v>
      </c>
      <c r="AI3202" s="169">
        <v>17500</v>
      </c>
      <c r="AJ3202" s="169">
        <v>17200</v>
      </c>
      <c r="AK3202" s="169">
        <v>15400</v>
      </c>
    </row>
    <row r="3203" spans="1:37" s="169" customFormat="1">
      <c r="A3203" s="168"/>
      <c r="AE3203" s="169">
        <v>17200</v>
      </c>
      <c r="AF3203" s="169">
        <v>17200</v>
      </c>
      <c r="AG3203" s="169">
        <v>16100</v>
      </c>
      <c r="AH3203" s="169">
        <v>16500</v>
      </c>
      <c r="AI3203" s="169">
        <v>17500</v>
      </c>
      <c r="AJ3203" s="169">
        <v>17200</v>
      </c>
      <c r="AK3203" s="169">
        <v>15400</v>
      </c>
    </row>
    <row r="3204" spans="1:37" s="169" customFormat="1">
      <c r="A3204" s="168"/>
      <c r="AE3204" s="169">
        <v>17200</v>
      </c>
      <c r="AF3204" s="169">
        <v>17200</v>
      </c>
      <c r="AG3204" s="169">
        <v>16100</v>
      </c>
      <c r="AH3204" s="169">
        <v>16500</v>
      </c>
      <c r="AI3204" s="169">
        <v>17500</v>
      </c>
      <c r="AJ3204" s="169">
        <v>17200</v>
      </c>
      <c r="AK3204" s="169">
        <v>15400</v>
      </c>
    </row>
    <row r="3205" spans="1:37" s="169" customFormat="1">
      <c r="A3205" s="168"/>
      <c r="AE3205" s="169">
        <v>17200</v>
      </c>
      <c r="AF3205" s="169">
        <v>17200</v>
      </c>
      <c r="AG3205" s="169">
        <v>16100</v>
      </c>
      <c r="AH3205" s="169">
        <v>16500</v>
      </c>
      <c r="AI3205" s="169">
        <v>17500</v>
      </c>
      <c r="AJ3205" s="169">
        <v>17200</v>
      </c>
      <c r="AK3205" s="169">
        <v>15400</v>
      </c>
    </row>
    <row r="3206" spans="1:37" s="169" customFormat="1">
      <c r="A3206" s="168"/>
      <c r="AE3206" s="169">
        <v>17200</v>
      </c>
      <c r="AF3206" s="169">
        <v>17200</v>
      </c>
      <c r="AG3206" s="169">
        <v>16100</v>
      </c>
      <c r="AH3206" s="169">
        <v>16500</v>
      </c>
      <c r="AI3206" s="169">
        <v>17500</v>
      </c>
      <c r="AJ3206" s="169">
        <v>17200</v>
      </c>
      <c r="AK3206" s="169">
        <v>15400</v>
      </c>
    </row>
    <row r="3207" spans="1:37" s="169" customFormat="1">
      <c r="A3207" s="168"/>
      <c r="AE3207" s="169">
        <v>17200</v>
      </c>
      <c r="AF3207" s="169">
        <v>17200</v>
      </c>
      <c r="AG3207" s="169">
        <v>16100</v>
      </c>
      <c r="AH3207" s="169">
        <v>16500</v>
      </c>
      <c r="AI3207" s="169">
        <v>17500</v>
      </c>
      <c r="AJ3207" s="169">
        <v>17200</v>
      </c>
      <c r="AK3207" s="169">
        <v>15400</v>
      </c>
    </row>
    <row r="3208" spans="1:37" s="169" customFormat="1">
      <c r="A3208" s="168"/>
      <c r="AE3208" s="169">
        <v>19200</v>
      </c>
      <c r="AF3208" s="169">
        <v>19200</v>
      </c>
      <c r="AG3208" s="169">
        <v>17200</v>
      </c>
      <c r="AH3208" s="169">
        <v>17900</v>
      </c>
      <c r="AI3208" s="169">
        <v>18900</v>
      </c>
      <c r="AJ3208" s="169">
        <v>19200</v>
      </c>
      <c r="AK3208" s="169">
        <v>16500</v>
      </c>
    </row>
    <row r="3209" spans="1:37" s="169" customFormat="1">
      <c r="A3209" s="168"/>
      <c r="AE3209" s="169">
        <v>19200</v>
      </c>
      <c r="AF3209" s="169">
        <v>19200</v>
      </c>
      <c r="AG3209" s="169">
        <v>17200</v>
      </c>
      <c r="AH3209" s="169">
        <v>17600</v>
      </c>
      <c r="AI3209" s="169">
        <v>18600</v>
      </c>
      <c r="AJ3209" s="169">
        <v>19200</v>
      </c>
      <c r="AK3209" s="169">
        <v>16500</v>
      </c>
    </row>
    <row r="3210" spans="1:37" s="169" customFormat="1">
      <c r="A3210" s="168"/>
      <c r="AE3210" s="169">
        <v>3200</v>
      </c>
      <c r="AF3210" s="169">
        <v>3400</v>
      </c>
      <c r="AG3210" s="169">
        <v>2700</v>
      </c>
      <c r="AH3210" s="169">
        <v>2600</v>
      </c>
      <c r="AI3210" s="169">
        <v>3000</v>
      </c>
      <c r="AJ3210" s="169">
        <v>3000</v>
      </c>
      <c r="AK3210" s="169">
        <v>2300</v>
      </c>
    </row>
    <row r="3211" spans="1:37" s="169" customFormat="1">
      <c r="A3211" s="168"/>
      <c r="AE3211" s="169">
        <v>4300</v>
      </c>
      <c r="AF3211" s="169">
        <v>4700</v>
      </c>
      <c r="AG3211" s="169">
        <v>3650</v>
      </c>
      <c r="AH3211" s="169">
        <v>3350</v>
      </c>
      <c r="AI3211" s="169">
        <v>3650</v>
      </c>
      <c r="AJ3211" s="169">
        <v>3900</v>
      </c>
      <c r="AK3211" s="169">
        <v>3250</v>
      </c>
    </row>
    <row r="3212" spans="1:37" s="169" customFormat="1">
      <c r="A3212" s="168"/>
      <c r="AE3212" s="169">
        <v>-99999999999</v>
      </c>
      <c r="AF3212" s="169">
        <v>-99999999999</v>
      </c>
      <c r="AG3212" s="169">
        <v>4150</v>
      </c>
      <c r="AH3212" s="169">
        <v>4100</v>
      </c>
      <c r="AI3212" s="169">
        <v>4500</v>
      </c>
      <c r="AJ3212" s="169">
        <v>-99999999999</v>
      </c>
      <c r="AK3212" s="169">
        <v>3750</v>
      </c>
    </row>
    <row r="3213" spans="1:37" s="169" customFormat="1">
      <c r="A3213" s="168"/>
      <c r="AE3213" s="169">
        <v>4300</v>
      </c>
      <c r="AF3213" s="169">
        <v>4700</v>
      </c>
      <c r="AG3213" s="169">
        <v>3820</v>
      </c>
      <c r="AH3213" s="169">
        <v>3720</v>
      </c>
      <c r="AI3213" s="169">
        <v>4070</v>
      </c>
      <c r="AJ3213" s="169">
        <v>3900</v>
      </c>
      <c r="AK3213" s="169">
        <v>3530</v>
      </c>
    </row>
    <row r="3214" spans="1:37" s="169" customFormat="1">
      <c r="A3214" s="168"/>
      <c r="AE3214" s="169">
        <v>4300</v>
      </c>
      <c r="AF3214" s="169">
        <v>4700</v>
      </c>
      <c r="AG3214" s="169">
        <v>3650</v>
      </c>
      <c r="AH3214" s="169">
        <v>3350</v>
      </c>
      <c r="AI3214" s="169">
        <v>3650</v>
      </c>
      <c r="AJ3214" s="169">
        <v>3900</v>
      </c>
      <c r="AK3214" s="169">
        <v>3250</v>
      </c>
    </row>
    <row r="3215" spans="1:37" s="169" customFormat="1">
      <c r="A3215" s="168"/>
      <c r="AE3215" s="169">
        <v>3200</v>
      </c>
      <c r="AF3215" s="169">
        <v>3400</v>
      </c>
      <c r="AG3215" s="169">
        <v>2700</v>
      </c>
      <c r="AH3215" s="169">
        <v>2600</v>
      </c>
      <c r="AI3215" s="169">
        <v>3000</v>
      </c>
      <c r="AJ3215" s="169">
        <v>3000</v>
      </c>
      <c r="AK3215" s="169">
        <v>2300</v>
      </c>
    </row>
    <row r="3216" spans="1:37" s="169" customFormat="1">
      <c r="A3216" s="168"/>
      <c r="AE3216" s="169">
        <v>-99999999999</v>
      </c>
      <c r="AF3216" s="169">
        <v>5800</v>
      </c>
      <c r="AG3216" s="169">
        <v>4400</v>
      </c>
      <c r="AH3216" s="169">
        <v>4000</v>
      </c>
      <c r="AI3216" s="169">
        <v>4400</v>
      </c>
      <c r="AJ3216" s="169">
        <v>-99999999999</v>
      </c>
      <c r="AK3216" s="169">
        <v>4000</v>
      </c>
    </row>
    <row r="3217" spans="1:37" s="169" customFormat="1">
      <c r="A3217" s="168"/>
      <c r="AE3217" s="169">
        <v>-99999999999</v>
      </c>
      <c r="AF3217" s="169">
        <v>5600</v>
      </c>
      <c r="AG3217" s="169">
        <v>4000</v>
      </c>
      <c r="AH3217" s="169">
        <v>3950</v>
      </c>
      <c r="AI3217" s="169">
        <v>4350</v>
      </c>
      <c r="AJ3217" s="169">
        <v>4100</v>
      </c>
      <c r="AK3217" s="169">
        <v>3780</v>
      </c>
    </row>
    <row r="3218" spans="1:37" s="169" customFormat="1">
      <c r="A3218" s="168"/>
      <c r="AE3218" s="169">
        <v>-99999999999</v>
      </c>
      <c r="AF3218" s="169">
        <v>5600</v>
      </c>
      <c r="AG3218" s="169">
        <v>4000</v>
      </c>
      <c r="AH3218" s="169">
        <v>3950</v>
      </c>
      <c r="AI3218" s="169">
        <v>4350</v>
      </c>
      <c r="AJ3218" s="169">
        <v>4100</v>
      </c>
      <c r="AK3218" s="169">
        <v>3780</v>
      </c>
    </row>
    <row r="3219" spans="1:37" s="169" customFormat="1">
      <c r="A3219" s="168"/>
      <c r="AE3219" s="169">
        <v>4050</v>
      </c>
      <c r="AF3219" s="169">
        <v>3800</v>
      </c>
      <c r="AG3219" s="169">
        <v>3200</v>
      </c>
      <c r="AH3219" s="169">
        <v>2500</v>
      </c>
      <c r="AI3219" s="169">
        <v>2900</v>
      </c>
      <c r="AJ3219" s="169">
        <v>3800</v>
      </c>
      <c r="AK3219" s="169">
        <v>2950</v>
      </c>
    </row>
    <row r="3220" spans="1:37" s="169" customFormat="1">
      <c r="A3220" s="168"/>
      <c r="AE3220" s="169">
        <v>4200</v>
      </c>
      <c r="AF3220" s="169">
        <v>4000</v>
      </c>
      <c r="AG3220" s="169">
        <v>3200</v>
      </c>
      <c r="AH3220" s="169">
        <v>2500</v>
      </c>
      <c r="AI3220" s="169">
        <v>2900</v>
      </c>
      <c r="AJ3220" s="169">
        <v>3900</v>
      </c>
      <c r="AK3220" s="169">
        <v>3000</v>
      </c>
    </row>
    <row r="3221" spans="1:37" s="169" customFormat="1">
      <c r="A3221" s="168"/>
      <c r="AE3221" s="169">
        <v>4150</v>
      </c>
      <c r="AF3221" s="169">
        <v>4000</v>
      </c>
      <c r="AG3221" s="169">
        <v>3200</v>
      </c>
      <c r="AH3221" s="169">
        <v>2500</v>
      </c>
      <c r="AI3221" s="169">
        <v>2900</v>
      </c>
      <c r="AJ3221" s="169">
        <v>3900</v>
      </c>
      <c r="AK3221" s="169">
        <v>3000</v>
      </c>
    </row>
    <row r="3222" spans="1:37" s="169" customFormat="1">
      <c r="A3222" s="168"/>
      <c r="AE3222" s="169">
        <v>4100</v>
      </c>
      <c r="AF3222" s="169">
        <v>3800</v>
      </c>
      <c r="AG3222" s="169">
        <v>2800</v>
      </c>
      <c r="AH3222" s="169">
        <v>2100</v>
      </c>
      <c r="AI3222" s="169">
        <v>2500</v>
      </c>
      <c r="AJ3222" s="169">
        <v>3700</v>
      </c>
      <c r="AK3222" s="169">
        <v>2450</v>
      </c>
    </row>
    <row r="3223" spans="1:37" s="169" customFormat="1">
      <c r="A3223" s="168"/>
      <c r="AE3223" s="169">
        <v>3200</v>
      </c>
      <c r="AF3223" s="169">
        <v>3100</v>
      </c>
      <c r="AG3223" s="169">
        <v>2500</v>
      </c>
      <c r="AH3223" s="169">
        <v>2100</v>
      </c>
      <c r="AI3223" s="169">
        <v>-99999999999</v>
      </c>
      <c r="AJ3223" s="169">
        <v>2700</v>
      </c>
      <c r="AK3223" s="169">
        <v>2100</v>
      </c>
    </row>
    <row r="3224" spans="1:37" s="169" customFormat="1">
      <c r="A3224" s="168"/>
      <c r="AE3224" s="169">
        <v>4250</v>
      </c>
      <c r="AF3224" s="169">
        <v>4000</v>
      </c>
      <c r="AG3224" s="169">
        <v>3100</v>
      </c>
      <c r="AH3224" s="169">
        <v>2400</v>
      </c>
      <c r="AI3224" s="169">
        <v>2800</v>
      </c>
      <c r="AJ3224" s="169">
        <v>3900</v>
      </c>
      <c r="AK3224" s="169">
        <v>2750</v>
      </c>
    </row>
    <row r="3225" spans="1:37" s="169" customFormat="1">
      <c r="A3225" s="168"/>
      <c r="AE3225" s="169">
        <v>4300</v>
      </c>
      <c r="AF3225" s="169">
        <v>4100</v>
      </c>
      <c r="AG3225" s="169">
        <v>3100</v>
      </c>
      <c r="AH3225" s="169">
        <v>2400</v>
      </c>
      <c r="AI3225" s="169">
        <v>2800</v>
      </c>
      <c r="AJ3225" s="169">
        <v>4000</v>
      </c>
      <c r="AK3225" s="169">
        <v>2750</v>
      </c>
    </row>
    <row r="3226" spans="1:37" s="171" customFormat="1">
      <c r="A3226" s="170"/>
      <c r="AE3226" s="171">
        <v>16700</v>
      </c>
      <c r="AF3226" s="171">
        <v>15800</v>
      </c>
      <c r="AG3226" s="171">
        <v>16300</v>
      </c>
      <c r="AH3226" s="171">
        <v>17300</v>
      </c>
      <c r="AI3226" s="171">
        <v>16700</v>
      </c>
      <c r="AJ3226" s="171">
        <v>15100</v>
      </c>
    </row>
    <row r="3227" spans="1:37" s="171" customFormat="1">
      <c r="A3227" s="170"/>
      <c r="AE3227" s="171">
        <v>16700</v>
      </c>
      <c r="AF3227" s="171">
        <v>15800</v>
      </c>
      <c r="AG3227" s="171">
        <v>16300</v>
      </c>
      <c r="AH3227" s="171">
        <v>17300</v>
      </c>
      <c r="AI3227" s="171">
        <v>16700</v>
      </c>
      <c r="AJ3227" s="171">
        <v>15100</v>
      </c>
    </row>
    <row r="3228" spans="1:37" s="171" customFormat="1">
      <c r="A3228" s="170"/>
      <c r="AE3228" s="171">
        <v>16700</v>
      </c>
      <c r="AF3228" s="171">
        <v>15800</v>
      </c>
      <c r="AG3228" s="171">
        <v>16300</v>
      </c>
      <c r="AH3228" s="171">
        <v>17300</v>
      </c>
      <c r="AI3228" s="171">
        <v>16700</v>
      </c>
      <c r="AJ3228" s="171">
        <v>15100</v>
      </c>
    </row>
    <row r="3229" spans="1:37" s="171" customFormat="1">
      <c r="A3229" s="170"/>
      <c r="AE3229" s="171">
        <v>16700</v>
      </c>
      <c r="AF3229" s="171">
        <v>15800</v>
      </c>
      <c r="AG3229" s="171">
        <v>16300</v>
      </c>
      <c r="AH3229" s="171">
        <v>17300</v>
      </c>
      <c r="AI3229" s="171">
        <v>16700</v>
      </c>
      <c r="AJ3229" s="171">
        <v>15100</v>
      </c>
    </row>
    <row r="3230" spans="1:37" s="171" customFormat="1">
      <c r="A3230" s="170"/>
      <c r="AE3230" s="171">
        <v>16700</v>
      </c>
      <c r="AF3230" s="171">
        <v>15800</v>
      </c>
      <c r="AG3230" s="171">
        <v>16300</v>
      </c>
      <c r="AH3230" s="171">
        <v>17300</v>
      </c>
      <c r="AI3230" s="171">
        <v>16700</v>
      </c>
      <c r="AJ3230" s="171">
        <v>15100</v>
      </c>
    </row>
    <row r="3231" spans="1:37" s="171" customFormat="1">
      <c r="A3231" s="170"/>
      <c r="AE3231" s="171">
        <v>16700</v>
      </c>
      <c r="AF3231" s="171">
        <v>15800</v>
      </c>
      <c r="AG3231" s="171">
        <v>16300</v>
      </c>
      <c r="AH3231" s="171">
        <v>17300</v>
      </c>
      <c r="AI3231" s="171">
        <v>16700</v>
      </c>
      <c r="AJ3231" s="171">
        <v>15100</v>
      </c>
    </row>
    <row r="3232" spans="1:37" s="171" customFormat="1">
      <c r="A3232" s="170"/>
      <c r="AE3232" s="171">
        <v>16700</v>
      </c>
      <c r="AF3232" s="171">
        <v>15800</v>
      </c>
      <c r="AG3232" s="171">
        <v>16300</v>
      </c>
      <c r="AH3232" s="171">
        <v>17300</v>
      </c>
      <c r="AI3232" s="171">
        <v>16700</v>
      </c>
      <c r="AJ3232" s="171">
        <v>15100</v>
      </c>
    </row>
    <row r="3233" spans="1:36" s="171" customFormat="1">
      <c r="A3233" s="170"/>
      <c r="AE3233" s="171">
        <v>17200</v>
      </c>
      <c r="AF3233" s="171">
        <v>16100</v>
      </c>
      <c r="AG3233" s="171">
        <v>16500</v>
      </c>
      <c r="AH3233" s="171">
        <v>17500</v>
      </c>
      <c r="AI3233" s="171">
        <v>17200</v>
      </c>
      <c r="AJ3233" s="171">
        <v>15400</v>
      </c>
    </row>
    <row r="3234" spans="1:36" s="171" customFormat="1">
      <c r="A3234" s="170"/>
      <c r="AE3234" s="171">
        <v>17200</v>
      </c>
      <c r="AF3234" s="171">
        <v>16100</v>
      </c>
      <c r="AG3234" s="171">
        <v>16500</v>
      </c>
      <c r="AH3234" s="171">
        <v>17500</v>
      </c>
      <c r="AI3234" s="171">
        <v>17200</v>
      </c>
      <c r="AJ3234" s="171">
        <v>15400</v>
      </c>
    </row>
    <row r="3235" spans="1:36" s="171" customFormat="1">
      <c r="A3235" s="170"/>
      <c r="AE3235" s="171">
        <v>18600</v>
      </c>
      <c r="AF3235" s="171">
        <v>16500</v>
      </c>
      <c r="AG3235" s="171">
        <v>17300</v>
      </c>
      <c r="AH3235" s="171">
        <v>18300</v>
      </c>
      <c r="AI3235" s="171">
        <v>18600</v>
      </c>
      <c r="AJ3235" s="171">
        <v>15800</v>
      </c>
    </row>
    <row r="3236" spans="1:36" s="171" customFormat="1">
      <c r="A3236" s="170"/>
      <c r="AE3236" s="171">
        <v>17200</v>
      </c>
      <c r="AF3236" s="171">
        <v>16100</v>
      </c>
      <c r="AG3236" s="171">
        <v>16500</v>
      </c>
      <c r="AH3236" s="171">
        <v>17500</v>
      </c>
      <c r="AI3236" s="171">
        <v>17200</v>
      </c>
      <c r="AJ3236" s="171">
        <v>15400</v>
      </c>
    </row>
    <row r="3237" spans="1:36" s="171" customFormat="1">
      <c r="A3237" s="170"/>
      <c r="AE3237" s="171">
        <v>17200</v>
      </c>
      <c r="AF3237" s="171">
        <v>16100</v>
      </c>
      <c r="AG3237" s="171">
        <v>16500</v>
      </c>
      <c r="AH3237" s="171">
        <v>17500</v>
      </c>
      <c r="AI3237" s="171">
        <v>17200</v>
      </c>
      <c r="AJ3237" s="171">
        <v>15400</v>
      </c>
    </row>
    <row r="3238" spans="1:36" s="171" customFormat="1">
      <c r="A3238" s="170"/>
      <c r="AE3238" s="171">
        <v>17200</v>
      </c>
      <c r="AF3238" s="171">
        <v>16100</v>
      </c>
      <c r="AG3238" s="171">
        <v>16500</v>
      </c>
      <c r="AH3238" s="171">
        <v>17500</v>
      </c>
      <c r="AI3238" s="171">
        <v>17200</v>
      </c>
      <c r="AJ3238" s="171">
        <v>15400</v>
      </c>
    </row>
    <row r="3239" spans="1:36" s="171" customFormat="1">
      <c r="A3239" s="170"/>
      <c r="AE3239" s="171">
        <v>17200</v>
      </c>
      <c r="AF3239" s="171">
        <v>16100</v>
      </c>
      <c r="AG3239" s="171">
        <v>16500</v>
      </c>
      <c r="AH3239" s="171">
        <v>17500</v>
      </c>
      <c r="AI3239" s="171">
        <v>17200</v>
      </c>
      <c r="AJ3239" s="171">
        <v>15400</v>
      </c>
    </row>
    <row r="3240" spans="1:36" s="171" customFormat="1">
      <c r="A3240" s="170"/>
      <c r="AE3240" s="171">
        <v>17200</v>
      </c>
      <c r="AF3240" s="171">
        <v>16100</v>
      </c>
      <c r="AG3240" s="171">
        <v>16500</v>
      </c>
      <c r="AH3240" s="171">
        <v>17500</v>
      </c>
      <c r="AI3240" s="171">
        <v>17200</v>
      </c>
      <c r="AJ3240" s="171">
        <v>15400</v>
      </c>
    </row>
    <row r="3241" spans="1:36" s="171" customFormat="1">
      <c r="A3241" s="170"/>
      <c r="AE3241" s="171">
        <v>17200</v>
      </c>
      <c r="AF3241" s="171">
        <v>16100</v>
      </c>
      <c r="AG3241" s="171">
        <v>16500</v>
      </c>
      <c r="AH3241" s="171">
        <v>17500</v>
      </c>
      <c r="AI3241" s="171">
        <v>17200</v>
      </c>
      <c r="AJ3241" s="171">
        <v>15400</v>
      </c>
    </row>
    <row r="3242" spans="1:36" s="171" customFormat="1">
      <c r="A3242" s="170"/>
      <c r="AE3242" s="171">
        <v>17200</v>
      </c>
      <c r="AF3242" s="171">
        <v>16100</v>
      </c>
      <c r="AG3242" s="171">
        <v>16500</v>
      </c>
      <c r="AH3242" s="171">
        <v>17500</v>
      </c>
      <c r="AI3242" s="171">
        <v>17200</v>
      </c>
      <c r="AJ3242" s="171">
        <v>15400</v>
      </c>
    </row>
    <row r="3243" spans="1:36" s="171" customFormat="1">
      <c r="A3243" s="170"/>
      <c r="AE3243" s="171">
        <v>17200</v>
      </c>
      <c r="AF3243" s="171">
        <v>16100</v>
      </c>
      <c r="AG3243" s="171">
        <v>16500</v>
      </c>
      <c r="AH3243" s="171">
        <v>17500</v>
      </c>
      <c r="AI3243" s="171">
        <v>17200</v>
      </c>
      <c r="AJ3243" s="171">
        <v>15400</v>
      </c>
    </row>
    <row r="3244" spans="1:36" s="171" customFormat="1">
      <c r="A3244" s="170"/>
      <c r="AE3244" s="171">
        <v>18100</v>
      </c>
      <c r="AF3244" s="171">
        <v>16300</v>
      </c>
      <c r="AG3244" s="171">
        <v>16900</v>
      </c>
      <c r="AH3244" s="171">
        <v>17900</v>
      </c>
      <c r="AI3244" s="171">
        <v>18100</v>
      </c>
      <c r="AJ3244" s="171">
        <v>15600</v>
      </c>
    </row>
    <row r="3245" spans="1:36" s="171" customFormat="1">
      <c r="A3245" s="170"/>
      <c r="AE3245" s="171">
        <v>18100</v>
      </c>
      <c r="AF3245" s="171">
        <v>16300</v>
      </c>
      <c r="AG3245" s="171">
        <v>16900</v>
      </c>
      <c r="AH3245" s="171">
        <v>17900</v>
      </c>
      <c r="AI3245" s="171">
        <v>18100</v>
      </c>
      <c r="AJ3245" s="171">
        <v>15600</v>
      </c>
    </row>
    <row r="3246" spans="1:36" s="171" customFormat="1">
      <c r="A3246" s="170"/>
      <c r="AE3246" s="171">
        <v>18100</v>
      </c>
      <c r="AF3246" s="171">
        <v>16300</v>
      </c>
      <c r="AG3246" s="171">
        <v>16900</v>
      </c>
      <c r="AH3246" s="171">
        <v>17900</v>
      </c>
      <c r="AI3246" s="171">
        <v>18100</v>
      </c>
      <c r="AJ3246" s="171">
        <v>15600</v>
      </c>
    </row>
    <row r="3247" spans="1:36" s="171" customFormat="1">
      <c r="A3247" s="170"/>
      <c r="AE3247" s="171">
        <v>18100</v>
      </c>
      <c r="AF3247" s="171">
        <v>16300</v>
      </c>
      <c r="AG3247" s="171">
        <v>16900</v>
      </c>
      <c r="AH3247" s="171">
        <v>17900</v>
      </c>
      <c r="AI3247" s="171">
        <v>18100</v>
      </c>
      <c r="AJ3247" s="171">
        <v>15600</v>
      </c>
    </row>
    <row r="3248" spans="1:36" s="171" customFormat="1">
      <c r="A3248" s="170"/>
      <c r="AE3248" s="171">
        <v>18100</v>
      </c>
      <c r="AF3248" s="171">
        <v>16300</v>
      </c>
      <c r="AG3248" s="171">
        <v>16900</v>
      </c>
      <c r="AH3248" s="171">
        <v>17900</v>
      </c>
      <c r="AI3248" s="171">
        <v>18100</v>
      </c>
      <c r="AJ3248" s="171">
        <v>15600</v>
      </c>
    </row>
    <row r="3249" spans="1:36" s="171" customFormat="1">
      <c r="A3249" s="170"/>
      <c r="AE3249" s="171">
        <v>18100</v>
      </c>
      <c r="AF3249" s="171">
        <v>16300</v>
      </c>
      <c r="AG3249" s="171">
        <v>16900</v>
      </c>
      <c r="AH3249" s="171">
        <v>17900</v>
      </c>
      <c r="AI3249" s="171">
        <v>18100</v>
      </c>
      <c r="AJ3249" s="171">
        <v>15600</v>
      </c>
    </row>
    <row r="3250" spans="1:36" s="171" customFormat="1">
      <c r="A3250" s="170"/>
      <c r="AE3250" s="171">
        <v>18600</v>
      </c>
      <c r="AF3250" s="171">
        <v>16500</v>
      </c>
      <c r="AG3250" s="171">
        <v>17300</v>
      </c>
      <c r="AH3250" s="171">
        <v>18300</v>
      </c>
      <c r="AI3250" s="171">
        <v>18600</v>
      </c>
      <c r="AJ3250" s="171">
        <v>15800</v>
      </c>
    </row>
    <row r="3251" spans="1:36" s="171" customFormat="1">
      <c r="A3251" s="170"/>
      <c r="AE3251" s="171">
        <v>18800</v>
      </c>
      <c r="AF3251" s="171">
        <v>17500</v>
      </c>
      <c r="AG3251" s="171">
        <v>17400</v>
      </c>
      <c r="AH3251" s="171">
        <v>18400</v>
      </c>
      <c r="AI3251" s="171">
        <v>18800</v>
      </c>
      <c r="AJ3251" s="171">
        <v>16800</v>
      </c>
    </row>
    <row r="3252" spans="1:36" s="171" customFormat="1">
      <c r="A3252" s="170"/>
      <c r="AE3252" s="171">
        <v>18800</v>
      </c>
      <c r="AF3252" s="171">
        <v>17500</v>
      </c>
      <c r="AG3252" s="171">
        <v>17400</v>
      </c>
      <c r="AH3252" s="171">
        <v>18400</v>
      </c>
      <c r="AI3252" s="171">
        <v>18800</v>
      </c>
      <c r="AJ3252" s="171">
        <v>16800</v>
      </c>
    </row>
    <row r="3253" spans="1:36" s="171" customFormat="1">
      <c r="A3253" s="170"/>
      <c r="AE3253" s="171">
        <v>19400</v>
      </c>
      <c r="AF3253" s="171">
        <v>18000</v>
      </c>
      <c r="AG3253" s="171">
        <v>18400</v>
      </c>
      <c r="AH3253" s="171">
        <v>19400</v>
      </c>
      <c r="AI3253" s="171">
        <v>19400</v>
      </c>
      <c r="AJ3253" s="171">
        <v>17300</v>
      </c>
    </row>
    <row r="3254" spans="1:36" s="171" customFormat="1">
      <c r="A3254" s="170"/>
      <c r="AE3254" s="171">
        <v>19400</v>
      </c>
      <c r="AF3254" s="171">
        <v>18000</v>
      </c>
      <c r="AG3254" s="171">
        <v>18400</v>
      </c>
      <c r="AH3254" s="171">
        <v>19400</v>
      </c>
      <c r="AI3254" s="171">
        <v>19400</v>
      </c>
      <c r="AJ3254" s="171">
        <v>17300</v>
      </c>
    </row>
    <row r="3255" spans="1:36" s="171" customFormat="1">
      <c r="A3255" s="170"/>
      <c r="AE3255" s="171">
        <v>22200</v>
      </c>
      <c r="AF3255" s="171">
        <v>19450</v>
      </c>
      <c r="AG3255" s="171">
        <v>20100</v>
      </c>
      <c r="AH3255" s="171">
        <v>21100</v>
      </c>
      <c r="AI3255" s="171">
        <v>22200</v>
      </c>
      <c r="AJ3255" s="171">
        <v>18750</v>
      </c>
    </row>
    <row r="3256" spans="1:36" s="171" customFormat="1">
      <c r="A3256" s="170"/>
      <c r="AE3256" s="171">
        <v>22200</v>
      </c>
      <c r="AF3256" s="171">
        <v>19450</v>
      </c>
      <c r="AG3256" s="171">
        <v>20100</v>
      </c>
      <c r="AH3256" s="171">
        <v>21100</v>
      </c>
      <c r="AI3256" s="171">
        <v>22200</v>
      </c>
      <c r="AJ3256" s="171">
        <v>18750</v>
      </c>
    </row>
    <row r="3257" spans="1:36" s="171" customFormat="1">
      <c r="A3257" s="170"/>
      <c r="AE3257" s="171">
        <v>16700</v>
      </c>
      <c r="AF3257" s="171">
        <v>15800</v>
      </c>
      <c r="AG3257" s="171">
        <v>16300</v>
      </c>
      <c r="AH3257" s="171">
        <v>17300</v>
      </c>
      <c r="AI3257" s="171">
        <v>16700</v>
      </c>
      <c r="AJ3257" s="171">
        <v>15100</v>
      </c>
    </row>
    <row r="3258" spans="1:36" s="171" customFormat="1">
      <c r="A3258" s="170"/>
      <c r="AE3258" s="171">
        <v>16700</v>
      </c>
      <c r="AF3258" s="171">
        <v>15800</v>
      </c>
      <c r="AG3258" s="171">
        <v>16300</v>
      </c>
      <c r="AH3258" s="171">
        <v>17300</v>
      </c>
      <c r="AI3258" s="171">
        <v>16700</v>
      </c>
      <c r="AJ3258" s="171">
        <v>15100</v>
      </c>
    </row>
    <row r="3259" spans="1:36" s="171" customFormat="1">
      <c r="A3259" s="170"/>
      <c r="AE3259" s="171">
        <v>16700</v>
      </c>
      <c r="AF3259" s="171">
        <v>15800</v>
      </c>
      <c r="AG3259" s="171">
        <v>16300</v>
      </c>
      <c r="AH3259" s="171">
        <v>17300</v>
      </c>
      <c r="AI3259" s="171">
        <v>16700</v>
      </c>
      <c r="AJ3259" s="171">
        <v>15100</v>
      </c>
    </row>
    <row r="3260" spans="1:36" s="171" customFormat="1">
      <c r="A3260" s="170"/>
      <c r="AE3260" s="171">
        <v>16700</v>
      </c>
      <c r="AF3260" s="171">
        <v>15800</v>
      </c>
      <c r="AG3260" s="171">
        <v>16300</v>
      </c>
      <c r="AH3260" s="171">
        <v>17300</v>
      </c>
      <c r="AI3260" s="171">
        <v>16700</v>
      </c>
      <c r="AJ3260" s="171">
        <v>15100</v>
      </c>
    </row>
    <row r="3261" spans="1:36" s="171" customFormat="1">
      <c r="A3261" s="170"/>
      <c r="AE3261" s="171">
        <v>16700</v>
      </c>
      <c r="AF3261" s="171">
        <v>15800</v>
      </c>
      <c r="AG3261" s="171">
        <v>16300</v>
      </c>
      <c r="AH3261" s="171">
        <v>17300</v>
      </c>
      <c r="AI3261" s="171">
        <v>16700</v>
      </c>
      <c r="AJ3261" s="171">
        <v>15100</v>
      </c>
    </row>
    <row r="3262" spans="1:36" s="171" customFormat="1">
      <c r="A3262" s="170"/>
      <c r="AE3262" s="171">
        <v>16700</v>
      </c>
      <c r="AF3262" s="171">
        <v>15800</v>
      </c>
      <c r="AG3262" s="171">
        <v>16300</v>
      </c>
      <c r="AH3262" s="171">
        <v>17300</v>
      </c>
      <c r="AI3262" s="171">
        <v>16700</v>
      </c>
      <c r="AJ3262" s="171">
        <v>15100</v>
      </c>
    </row>
    <row r="3263" spans="1:36" s="171" customFormat="1">
      <c r="A3263" s="170"/>
      <c r="AE3263" s="171">
        <v>16700</v>
      </c>
      <c r="AF3263" s="171">
        <v>15800</v>
      </c>
      <c r="AG3263" s="171">
        <v>16300</v>
      </c>
      <c r="AH3263" s="171">
        <v>17300</v>
      </c>
      <c r="AI3263" s="171">
        <v>16700</v>
      </c>
      <c r="AJ3263" s="171">
        <v>15100</v>
      </c>
    </row>
    <row r="3264" spans="1:36" s="171" customFormat="1">
      <c r="A3264" s="170"/>
      <c r="AE3264" s="171">
        <v>17200</v>
      </c>
      <c r="AF3264" s="171">
        <v>16100</v>
      </c>
      <c r="AG3264" s="171">
        <v>16500</v>
      </c>
      <c r="AH3264" s="171">
        <v>17500</v>
      </c>
      <c r="AI3264" s="171">
        <v>17200</v>
      </c>
      <c r="AJ3264" s="171">
        <v>15400</v>
      </c>
    </row>
    <row r="3265" spans="1:36" s="171" customFormat="1">
      <c r="A3265" s="170"/>
      <c r="AE3265" s="171">
        <v>17200</v>
      </c>
      <c r="AF3265" s="171">
        <v>16100</v>
      </c>
      <c r="AG3265" s="171">
        <v>16500</v>
      </c>
      <c r="AH3265" s="171">
        <v>17500</v>
      </c>
      <c r="AI3265" s="171">
        <v>17200</v>
      </c>
      <c r="AJ3265" s="171">
        <v>15400</v>
      </c>
    </row>
    <row r="3266" spans="1:36" s="171" customFormat="1">
      <c r="A3266" s="170"/>
      <c r="AE3266" s="171">
        <v>22200</v>
      </c>
      <c r="AF3266" s="171">
        <v>19450</v>
      </c>
      <c r="AG3266" s="171">
        <v>20100</v>
      </c>
      <c r="AH3266" s="171">
        <v>21100</v>
      </c>
      <c r="AI3266" s="171">
        <v>22200</v>
      </c>
      <c r="AJ3266" s="171">
        <v>18750</v>
      </c>
    </row>
    <row r="3267" spans="1:36" s="171" customFormat="1">
      <c r="A3267" s="170"/>
      <c r="AE3267" s="171">
        <v>17200</v>
      </c>
      <c r="AF3267" s="171">
        <v>16100</v>
      </c>
      <c r="AG3267" s="171">
        <v>16500</v>
      </c>
      <c r="AH3267" s="171">
        <v>17500</v>
      </c>
      <c r="AI3267" s="171">
        <v>17200</v>
      </c>
      <c r="AJ3267" s="171">
        <v>15400</v>
      </c>
    </row>
    <row r="3268" spans="1:36" s="171" customFormat="1">
      <c r="A3268" s="170"/>
      <c r="AE3268" s="171">
        <v>17200</v>
      </c>
      <c r="AF3268" s="171">
        <v>16100</v>
      </c>
      <c r="AG3268" s="171">
        <v>16500</v>
      </c>
      <c r="AH3268" s="171">
        <v>17500</v>
      </c>
      <c r="AI3268" s="171">
        <v>17200</v>
      </c>
      <c r="AJ3268" s="171">
        <v>15400</v>
      </c>
    </row>
    <row r="3269" spans="1:36" s="171" customFormat="1">
      <c r="A3269" s="170"/>
      <c r="AE3269" s="171">
        <v>17200</v>
      </c>
      <c r="AF3269" s="171">
        <v>16100</v>
      </c>
      <c r="AG3269" s="171">
        <v>16500</v>
      </c>
      <c r="AH3269" s="171">
        <v>17500</v>
      </c>
      <c r="AI3269" s="171">
        <v>17200</v>
      </c>
      <c r="AJ3269" s="171">
        <v>15400</v>
      </c>
    </row>
    <row r="3270" spans="1:36" s="171" customFormat="1">
      <c r="A3270" s="170"/>
      <c r="AE3270" s="171">
        <v>18100</v>
      </c>
      <c r="AF3270" s="171">
        <v>16300</v>
      </c>
      <c r="AG3270" s="171">
        <v>16900</v>
      </c>
      <c r="AH3270" s="171">
        <v>17900</v>
      </c>
      <c r="AI3270" s="171">
        <v>18100</v>
      </c>
      <c r="AJ3270" s="171">
        <v>15600</v>
      </c>
    </row>
    <row r="3271" spans="1:36" s="171" customFormat="1">
      <c r="A3271" s="170"/>
      <c r="AE3271" s="171">
        <v>18100</v>
      </c>
      <c r="AF3271" s="171">
        <v>16300</v>
      </c>
      <c r="AG3271" s="171">
        <v>16900</v>
      </c>
      <c r="AH3271" s="171">
        <v>17900</v>
      </c>
      <c r="AI3271" s="171">
        <v>18100</v>
      </c>
      <c r="AJ3271" s="171">
        <v>15600</v>
      </c>
    </row>
    <row r="3272" spans="1:36" s="171" customFormat="1">
      <c r="A3272" s="170"/>
      <c r="AE3272" s="171">
        <v>17200</v>
      </c>
      <c r="AF3272" s="171">
        <v>16100</v>
      </c>
      <c r="AG3272" s="171">
        <v>16500</v>
      </c>
      <c r="AH3272" s="171">
        <v>17500</v>
      </c>
      <c r="AI3272" s="171">
        <v>17200</v>
      </c>
      <c r="AJ3272" s="171">
        <v>15400</v>
      </c>
    </row>
    <row r="3273" spans="1:36" s="171" customFormat="1">
      <c r="A3273" s="170"/>
      <c r="AE3273" s="171">
        <v>17200</v>
      </c>
      <c r="AF3273" s="171">
        <v>16100</v>
      </c>
      <c r="AG3273" s="171">
        <v>16500</v>
      </c>
      <c r="AH3273" s="171">
        <v>17500</v>
      </c>
      <c r="AI3273" s="171">
        <v>17200</v>
      </c>
      <c r="AJ3273" s="171">
        <v>15400</v>
      </c>
    </row>
    <row r="3274" spans="1:36" s="171" customFormat="1">
      <c r="A3274" s="170"/>
      <c r="AE3274" s="171">
        <v>17200</v>
      </c>
      <c r="AF3274" s="171">
        <v>16100</v>
      </c>
      <c r="AG3274" s="171">
        <v>16500</v>
      </c>
      <c r="AH3274" s="171">
        <v>17500</v>
      </c>
      <c r="AI3274" s="171">
        <v>17200</v>
      </c>
      <c r="AJ3274" s="171">
        <v>15400</v>
      </c>
    </row>
    <row r="3275" spans="1:36" s="171" customFormat="1">
      <c r="A3275" s="170"/>
      <c r="AE3275" s="171">
        <v>16700</v>
      </c>
      <c r="AF3275" s="171">
        <v>15800</v>
      </c>
      <c r="AG3275" s="171">
        <v>16300</v>
      </c>
      <c r="AH3275" s="171">
        <v>17300</v>
      </c>
      <c r="AI3275" s="171">
        <v>16700</v>
      </c>
      <c r="AJ3275" s="171">
        <v>15100</v>
      </c>
    </row>
    <row r="3276" spans="1:36" s="171" customFormat="1">
      <c r="A3276" s="170"/>
      <c r="AE3276" s="171">
        <v>16700</v>
      </c>
      <c r="AF3276" s="171">
        <v>15800</v>
      </c>
      <c r="AG3276" s="171">
        <v>16300</v>
      </c>
      <c r="AH3276" s="171">
        <v>17300</v>
      </c>
      <c r="AI3276" s="171">
        <v>16700</v>
      </c>
      <c r="AJ3276" s="171">
        <v>15100</v>
      </c>
    </row>
    <row r="3277" spans="1:36" s="171" customFormat="1">
      <c r="A3277" s="170"/>
      <c r="AE3277" s="171">
        <v>17200</v>
      </c>
      <c r="AF3277" s="171">
        <v>16100</v>
      </c>
      <c r="AG3277" s="171">
        <v>16500</v>
      </c>
      <c r="AH3277" s="171">
        <v>17500</v>
      </c>
      <c r="AI3277" s="171">
        <v>17200</v>
      </c>
      <c r="AJ3277" s="171">
        <v>15400</v>
      </c>
    </row>
    <row r="3278" spans="1:36" s="171" customFormat="1">
      <c r="A3278" s="170"/>
      <c r="AE3278" s="171">
        <v>16700</v>
      </c>
      <c r="AF3278" s="171">
        <v>15800</v>
      </c>
      <c r="AG3278" s="171">
        <v>16300</v>
      </c>
      <c r="AH3278" s="171">
        <v>17300</v>
      </c>
      <c r="AI3278" s="171">
        <v>16700</v>
      </c>
      <c r="AJ3278" s="171">
        <v>15100</v>
      </c>
    </row>
    <row r="3279" spans="1:36" s="171" customFormat="1">
      <c r="A3279" s="170"/>
      <c r="AE3279" s="171">
        <v>16700</v>
      </c>
      <c r="AF3279" s="171">
        <v>15800</v>
      </c>
      <c r="AG3279" s="171">
        <v>16300</v>
      </c>
      <c r="AH3279" s="171">
        <v>17300</v>
      </c>
      <c r="AI3279" s="171">
        <v>16700</v>
      </c>
      <c r="AJ3279" s="171">
        <v>15100</v>
      </c>
    </row>
    <row r="3280" spans="1:36" s="171" customFormat="1">
      <c r="A3280" s="170"/>
      <c r="AE3280" s="171">
        <v>16700</v>
      </c>
      <c r="AF3280" s="171">
        <v>16100</v>
      </c>
      <c r="AG3280" s="171">
        <v>16300</v>
      </c>
      <c r="AH3280" s="171">
        <v>17300</v>
      </c>
      <c r="AI3280" s="171">
        <v>16700</v>
      </c>
      <c r="AJ3280" s="171">
        <v>15400</v>
      </c>
    </row>
    <row r="3281" spans="1:36" s="171" customFormat="1">
      <c r="A3281" s="170"/>
      <c r="AE3281" s="171">
        <v>16700</v>
      </c>
      <c r="AF3281" s="171">
        <v>16100</v>
      </c>
      <c r="AG3281" s="171">
        <v>16500</v>
      </c>
      <c r="AH3281" s="171">
        <v>17500</v>
      </c>
      <c r="AI3281" s="171">
        <v>16700</v>
      </c>
      <c r="AJ3281" s="171">
        <v>15400</v>
      </c>
    </row>
    <row r="3282" spans="1:36" s="171" customFormat="1">
      <c r="A3282" s="170"/>
      <c r="AE3282" s="171">
        <v>-99999999999</v>
      </c>
      <c r="AF3282" s="171">
        <v>-99999999999</v>
      </c>
      <c r="AG3282" s="171">
        <v>-99999999999</v>
      </c>
      <c r="AH3282" s="171">
        <v>-99999999999</v>
      </c>
      <c r="AI3282" s="171">
        <v>-99999999999</v>
      </c>
      <c r="AJ3282" s="171">
        <v>-99999999999</v>
      </c>
    </row>
    <row r="3283" spans="1:36" s="171" customFormat="1">
      <c r="A3283" s="170"/>
      <c r="AE3283" s="171">
        <v>18100</v>
      </c>
      <c r="AF3283" s="171">
        <v>16300</v>
      </c>
      <c r="AG3283" s="171">
        <v>16900</v>
      </c>
      <c r="AH3283" s="171">
        <v>17900</v>
      </c>
      <c r="AI3283" s="171">
        <v>18100</v>
      </c>
      <c r="AJ3283" s="171">
        <v>15600</v>
      </c>
    </row>
    <row r="3284" spans="1:36" s="171" customFormat="1">
      <c r="A3284" s="170"/>
      <c r="AE3284" s="171">
        <v>17200</v>
      </c>
      <c r="AF3284" s="171">
        <v>16100</v>
      </c>
      <c r="AG3284" s="171">
        <v>16500</v>
      </c>
      <c r="AH3284" s="171">
        <v>17500</v>
      </c>
      <c r="AI3284" s="171">
        <v>17200</v>
      </c>
      <c r="AJ3284" s="171">
        <v>15400</v>
      </c>
    </row>
    <row r="3285" spans="1:36" s="171" customFormat="1">
      <c r="A3285" s="170"/>
      <c r="AE3285" s="171">
        <v>17200</v>
      </c>
      <c r="AF3285" s="171">
        <v>16100</v>
      </c>
      <c r="AG3285" s="171">
        <v>16500</v>
      </c>
      <c r="AH3285" s="171">
        <v>17500</v>
      </c>
      <c r="AI3285" s="171">
        <v>17200</v>
      </c>
      <c r="AJ3285" s="171">
        <v>15400</v>
      </c>
    </row>
    <row r="3286" spans="1:36" s="171" customFormat="1">
      <c r="A3286" s="170"/>
      <c r="AE3286" s="171">
        <v>18100</v>
      </c>
      <c r="AF3286" s="171">
        <v>16300</v>
      </c>
      <c r="AG3286" s="171">
        <v>16900</v>
      </c>
      <c r="AH3286" s="171">
        <v>17900</v>
      </c>
      <c r="AI3286" s="171">
        <v>18100</v>
      </c>
      <c r="AJ3286" s="171">
        <v>15600</v>
      </c>
    </row>
    <row r="3287" spans="1:36" s="171" customFormat="1">
      <c r="A3287" s="170"/>
      <c r="AE3287" s="171">
        <v>17200</v>
      </c>
      <c r="AF3287" s="171">
        <v>16100</v>
      </c>
      <c r="AG3287" s="171">
        <v>16500</v>
      </c>
      <c r="AH3287" s="171">
        <v>17500</v>
      </c>
      <c r="AI3287" s="171">
        <v>17200</v>
      </c>
      <c r="AJ3287" s="171">
        <v>15400</v>
      </c>
    </row>
    <row r="3288" spans="1:36" s="171" customFormat="1">
      <c r="A3288" s="170"/>
      <c r="AE3288" s="171">
        <v>17200</v>
      </c>
      <c r="AF3288" s="171">
        <v>16100</v>
      </c>
      <c r="AG3288" s="171">
        <v>16500</v>
      </c>
      <c r="AH3288" s="171">
        <v>17500</v>
      </c>
      <c r="AI3288" s="171">
        <v>17200</v>
      </c>
      <c r="AJ3288" s="171">
        <v>15400</v>
      </c>
    </row>
    <row r="3289" spans="1:36" s="171" customFormat="1">
      <c r="A3289" s="170"/>
      <c r="AE3289" s="171">
        <v>18100</v>
      </c>
      <c r="AF3289" s="171">
        <v>16300</v>
      </c>
      <c r="AG3289" s="171">
        <v>16900</v>
      </c>
      <c r="AH3289" s="171">
        <v>17900</v>
      </c>
      <c r="AI3289" s="171">
        <v>18100</v>
      </c>
      <c r="AJ3289" s="171">
        <v>15600</v>
      </c>
    </row>
    <row r="3290" spans="1:36" s="171" customFormat="1">
      <c r="A3290" s="170"/>
      <c r="AE3290" s="171">
        <v>19200</v>
      </c>
      <c r="AF3290" s="171">
        <v>17200</v>
      </c>
      <c r="AG3290" s="171">
        <v>17600</v>
      </c>
      <c r="AH3290" s="171">
        <v>18600</v>
      </c>
      <c r="AI3290" s="171">
        <v>19200</v>
      </c>
      <c r="AJ3290" s="171">
        <v>16500</v>
      </c>
    </row>
    <row r="3291" spans="1:36" s="171" customFormat="1">
      <c r="A3291" s="170"/>
      <c r="AE3291" s="171">
        <v>18800</v>
      </c>
      <c r="AF3291" s="171">
        <v>17500</v>
      </c>
      <c r="AG3291" s="171">
        <v>17400</v>
      </c>
      <c r="AH3291" s="171">
        <v>18400</v>
      </c>
      <c r="AI3291" s="171">
        <v>18800</v>
      </c>
      <c r="AJ3291" s="171">
        <v>16800</v>
      </c>
    </row>
    <row r="3292" spans="1:36" s="171" customFormat="1">
      <c r="A3292" s="170"/>
      <c r="AE3292" s="171">
        <v>18800</v>
      </c>
      <c r="AF3292" s="171">
        <v>17500</v>
      </c>
      <c r="AG3292" s="171">
        <v>17400</v>
      </c>
      <c r="AH3292" s="171">
        <v>18400</v>
      </c>
      <c r="AI3292" s="171">
        <v>18800</v>
      </c>
      <c r="AJ3292" s="171">
        <v>16800</v>
      </c>
    </row>
    <row r="3293" spans="1:36" s="171" customFormat="1">
      <c r="A3293" s="170"/>
      <c r="AE3293" s="171">
        <v>18100</v>
      </c>
      <c r="AF3293" s="171">
        <v>16300</v>
      </c>
      <c r="AG3293" s="171">
        <v>16900</v>
      </c>
      <c r="AH3293" s="171">
        <v>17900</v>
      </c>
      <c r="AI3293" s="171">
        <v>18100</v>
      </c>
      <c r="AJ3293" s="171">
        <v>15600</v>
      </c>
    </row>
    <row r="3294" spans="1:36" s="171" customFormat="1">
      <c r="A3294" s="170"/>
      <c r="AE3294" s="171">
        <v>19200</v>
      </c>
      <c r="AF3294" s="171">
        <v>17900</v>
      </c>
      <c r="AG3294" s="171">
        <v>18300</v>
      </c>
      <c r="AH3294" s="171">
        <v>-99999999999</v>
      </c>
      <c r="AI3294" s="171">
        <v>19200</v>
      </c>
      <c r="AJ3294" s="171">
        <v>17200</v>
      </c>
    </row>
    <row r="3295" spans="1:36" s="171" customFormat="1">
      <c r="A3295" s="170"/>
      <c r="AE3295" s="171">
        <v>17200</v>
      </c>
      <c r="AF3295" s="171">
        <v>16100</v>
      </c>
      <c r="AG3295" s="171">
        <v>16500</v>
      </c>
      <c r="AH3295" s="171">
        <v>17500</v>
      </c>
      <c r="AI3295" s="171">
        <v>17200</v>
      </c>
      <c r="AJ3295" s="171">
        <v>15400</v>
      </c>
    </row>
    <row r="3296" spans="1:36" s="171" customFormat="1">
      <c r="A3296" s="170"/>
      <c r="AE3296" s="171">
        <v>18100</v>
      </c>
      <c r="AF3296" s="171">
        <v>16300</v>
      </c>
      <c r="AG3296" s="171">
        <v>16900</v>
      </c>
      <c r="AH3296" s="171">
        <v>17900</v>
      </c>
      <c r="AI3296" s="171">
        <v>18100</v>
      </c>
      <c r="AJ3296" s="171">
        <v>15600</v>
      </c>
    </row>
    <row r="3297" spans="1:36" s="171" customFormat="1">
      <c r="A3297" s="170"/>
      <c r="AE3297" s="171">
        <v>17200</v>
      </c>
      <c r="AF3297" s="171">
        <v>16100</v>
      </c>
      <c r="AG3297" s="171">
        <v>16500</v>
      </c>
      <c r="AH3297" s="171">
        <v>17500</v>
      </c>
      <c r="AI3297" s="171">
        <v>17200</v>
      </c>
      <c r="AJ3297" s="171">
        <v>15400</v>
      </c>
    </row>
    <row r="3298" spans="1:36" s="171" customFormat="1">
      <c r="A3298" s="170"/>
      <c r="AE3298" s="171">
        <v>18100</v>
      </c>
      <c r="AF3298" s="171">
        <v>16300</v>
      </c>
      <c r="AG3298" s="171">
        <v>16900</v>
      </c>
      <c r="AH3298" s="171">
        <v>17900</v>
      </c>
      <c r="AI3298" s="171">
        <v>18100</v>
      </c>
      <c r="AJ3298" s="171">
        <v>15600</v>
      </c>
    </row>
    <row r="3299" spans="1:36" s="171" customFormat="1">
      <c r="A3299" s="170"/>
      <c r="AE3299" s="171">
        <v>17200</v>
      </c>
      <c r="AF3299" s="171">
        <v>16100</v>
      </c>
      <c r="AG3299" s="171">
        <v>16500</v>
      </c>
      <c r="AH3299" s="171">
        <v>17500</v>
      </c>
      <c r="AI3299" s="171">
        <v>17200</v>
      </c>
      <c r="AJ3299" s="171">
        <v>15400</v>
      </c>
    </row>
    <row r="3300" spans="1:36" s="171" customFormat="1">
      <c r="A3300" s="170"/>
      <c r="AE3300" s="171">
        <v>18100</v>
      </c>
      <c r="AF3300" s="171">
        <v>16300</v>
      </c>
      <c r="AG3300" s="171">
        <v>16900</v>
      </c>
      <c r="AH3300" s="171">
        <v>17900</v>
      </c>
      <c r="AI3300" s="171">
        <v>18100</v>
      </c>
      <c r="AJ3300" s="171">
        <v>15600</v>
      </c>
    </row>
    <row r="3301" spans="1:36" s="171" customFormat="1">
      <c r="A3301" s="170"/>
      <c r="AE3301" s="171">
        <v>17200</v>
      </c>
      <c r="AF3301" s="171">
        <v>16100</v>
      </c>
      <c r="AG3301" s="171">
        <v>16500</v>
      </c>
      <c r="AH3301" s="171">
        <v>17500</v>
      </c>
      <c r="AI3301" s="171">
        <v>17200</v>
      </c>
      <c r="AJ3301" s="171">
        <v>15400</v>
      </c>
    </row>
    <row r="3302" spans="1:36" s="171" customFormat="1">
      <c r="A3302" s="170"/>
      <c r="AE3302" s="171">
        <v>18100</v>
      </c>
      <c r="AF3302" s="171">
        <v>16300</v>
      </c>
      <c r="AG3302" s="171">
        <v>16900</v>
      </c>
      <c r="AH3302" s="171">
        <v>17900</v>
      </c>
      <c r="AI3302" s="171">
        <v>18100</v>
      </c>
      <c r="AJ3302" s="171">
        <v>15600</v>
      </c>
    </row>
    <row r="3303" spans="1:36" s="171" customFormat="1">
      <c r="A3303" s="170"/>
      <c r="AE3303" s="171">
        <v>17200</v>
      </c>
      <c r="AF3303" s="171">
        <v>16100</v>
      </c>
      <c r="AG3303" s="171">
        <v>16500</v>
      </c>
      <c r="AH3303" s="171">
        <v>17500</v>
      </c>
      <c r="AI3303" s="171">
        <v>17200</v>
      </c>
      <c r="AJ3303" s="171">
        <v>15400</v>
      </c>
    </row>
    <row r="3304" spans="1:36" s="171" customFormat="1">
      <c r="A3304" s="170"/>
      <c r="AE3304" s="171">
        <v>18100</v>
      </c>
      <c r="AF3304" s="171">
        <v>16300</v>
      </c>
      <c r="AG3304" s="171">
        <v>16900</v>
      </c>
      <c r="AH3304" s="171">
        <v>17900</v>
      </c>
      <c r="AI3304" s="171">
        <v>18100</v>
      </c>
      <c r="AJ3304" s="171">
        <v>15600</v>
      </c>
    </row>
    <row r="3305" spans="1:36" s="171" customFormat="1">
      <c r="A3305" s="170"/>
      <c r="AE3305" s="171">
        <v>17200</v>
      </c>
      <c r="AF3305" s="171">
        <v>16100</v>
      </c>
      <c r="AG3305" s="171">
        <v>16500</v>
      </c>
      <c r="AH3305" s="171">
        <v>17500</v>
      </c>
      <c r="AI3305" s="171">
        <v>17200</v>
      </c>
      <c r="AJ3305" s="171">
        <v>15400</v>
      </c>
    </row>
    <row r="3306" spans="1:36" s="171" customFormat="1">
      <c r="A3306" s="170"/>
      <c r="AE3306" s="171">
        <v>18100</v>
      </c>
      <c r="AF3306" s="171">
        <v>16300</v>
      </c>
      <c r="AG3306" s="171">
        <v>16900</v>
      </c>
      <c r="AH3306" s="171">
        <v>17900</v>
      </c>
      <c r="AI3306" s="171">
        <v>18100</v>
      </c>
      <c r="AJ3306" s="171">
        <v>15600</v>
      </c>
    </row>
    <row r="3307" spans="1:36" s="171" customFormat="1">
      <c r="A3307" s="170"/>
      <c r="AE3307" s="171">
        <v>-99999999999</v>
      </c>
      <c r="AF3307" s="171">
        <v>-99999999999</v>
      </c>
      <c r="AG3307" s="171">
        <v>-99999999999</v>
      </c>
      <c r="AH3307" s="171">
        <v>-99999999999</v>
      </c>
      <c r="AI3307" s="171">
        <v>-99999999999</v>
      </c>
      <c r="AJ3307" s="171">
        <v>-99999999999</v>
      </c>
    </row>
    <row r="3308" spans="1:36" s="171" customFormat="1">
      <c r="A3308" s="170"/>
      <c r="AE3308" s="171">
        <v>-99999999999</v>
      </c>
      <c r="AF3308" s="171">
        <v>-99999999999</v>
      </c>
      <c r="AG3308" s="171">
        <v>-99999999999</v>
      </c>
      <c r="AH3308" s="171">
        <v>-99999999999</v>
      </c>
      <c r="AI3308" s="171">
        <v>-99999999999</v>
      </c>
      <c r="AJ3308" s="171">
        <v>-99999999999</v>
      </c>
    </row>
    <row r="3309" spans="1:36" s="171" customFormat="1">
      <c r="A3309" s="170"/>
      <c r="AE3309" s="171">
        <v>17200</v>
      </c>
      <c r="AF3309" s="171">
        <v>16100</v>
      </c>
      <c r="AG3309" s="171">
        <v>16500</v>
      </c>
      <c r="AH3309" s="171">
        <v>17500</v>
      </c>
      <c r="AI3309" s="171">
        <v>17200</v>
      </c>
      <c r="AJ3309" s="171">
        <v>15400</v>
      </c>
    </row>
    <row r="3310" spans="1:36" s="171" customFormat="1">
      <c r="A3310" s="170"/>
      <c r="AE3310" s="171">
        <v>17200</v>
      </c>
      <c r="AF3310" s="171">
        <v>16100</v>
      </c>
      <c r="AG3310" s="171">
        <v>16500</v>
      </c>
      <c r="AH3310" s="171">
        <v>17500</v>
      </c>
      <c r="AI3310" s="171">
        <v>17200</v>
      </c>
      <c r="AJ3310" s="171">
        <v>15400</v>
      </c>
    </row>
    <row r="3311" spans="1:36" s="171" customFormat="1">
      <c r="A3311" s="170"/>
      <c r="AE3311" s="171">
        <v>17200</v>
      </c>
      <c r="AF3311" s="171">
        <v>16100</v>
      </c>
      <c r="AG3311" s="171">
        <v>16500</v>
      </c>
      <c r="AH3311" s="171">
        <v>17500</v>
      </c>
      <c r="AI3311" s="171">
        <v>17200</v>
      </c>
      <c r="AJ3311" s="171">
        <v>15400</v>
      </c>
    </row>
    <row r="3312" spans="1:36" s="171" customFormat="1">
      <c r="A3312" s="170"/>
      <c r="AE3312" s="171">
        <v>17200</v>
      </c>
      <c r="AF3312" s="171">
        <v>16100</v>
      </c>
      <c r="AG3312" s="171">
        <v>16500</v>
      </c>
      <c r="AH3312" s="171">
        <v>17500</v>
      </c>
      <c r="AI3312" s="171">
        <v>17200</v>
      </c>
      <c r="AJ3312" s="171">
        <v>15400</v>
      </c>
    </row>
    <row r="3313" spans="1:36" s="171" customFormat="1">
      <c r="A3313" s="170"/>
      <c r="AE3313" s="171">
        <v>17200</v>
      </c>
      <c r="AF3313" s="171">
        <v>16100</v>
      </c>
      <c r="AG3313" s="171">
        <v>16500</v>
      </c>
      <c r="AH3313" s="171">
        <v>17500</v>
      </c>
      <c r="AI3313" s="171">
        <v>17200</v>
      </c>
      <c r="AJ3313" s="171">
        <v>15400</v>
      </c>
    </row>
    <row r="3314" spans="1:36" s="171" customFormat="1">
      <c r="A3314" s="170"/>
      <c r="AE3314" s="171">
        <v>17200</v>
      </c>
      <c r="AF3314" s="171">
        <v>16100</v>
      </c>
      <c r="AG3314" s="171">
        <v>16500</v>
      </c>
      <c r="AH3314" s="171">
        <v>17500</v>
      </c>
      <c r="AI3314" s="171">
        <v>17200</v>
      </c>
      <c r="AJ3314" s="171">
        <v>15400</v>
      </c>
    </row>
    <row r="3315" spans="1:36" s="171" customFormat="1">
      <c r="A3315" s="170"/>
      <c r="AE3315" s="171">
        <v>19200</v>
      </c>
      <c r="AF3315" s="171">
        <v>17200</v>
      </c>
      <c r="AG3315" s="171">
        <v>17900</v>
      </c>
      <c r="AH3315" s="171">
        <v>18900</v>
      </c>
      <c r="AI3315" s="171">
        <v>19200</v>
      </c>
      <c r="AJ3315" s="171">
        <v>16500</v>
      </c>
    </row>
    <row r="3316" spans="1:36" s="171" customFormat="1">
      <c r="A3316" s="170"/>
      <c r="AE3316" s="171">
        <v>19200</v>
      </c>
      <c r="AF3316" s="171">
        <v>17200</v>
      </c>
      <c r="AG3316" s="171">
        <v>17600</v>
      </c>
      <c r="AH3316" s="171">
        <v>18600</v>
      </c>
      <c r="AI3316" s="171">
        <v>19200</v>
      </c>
      <c r="AJ3316" s="171">
        <v>16500</v>
      </c>
    </row>
    <row r="3317" spans="1:36" s="171" customFormat="1">
      <c r="A3317" s="170"/>
      <c r="AE3317" s="171">
        <v>3400</v>
      </c>
      <c r="AF3317" s="171">
        <v>2700</v>
      </c>
      <c r="AG3317" s="171">
        <v>2600</v>
      </c>
      <c r="AH3317" s="171">
        <v>3000</v>
      </c>
      <c r="AI3317" s="171">
        <v>3000</v>
      </c>
      <c r="AJ3317" s="171">
        <v>2300</v>
      </c>
    </row>
    <row r="3318" spans="1:36" s="171" customFormat="1">
      <c r="A3318" s="170"/>
      <c r="AE3318" s="171">
        <v>4700</v>
      </c>
      <c r="AF3318" s="171">
        <v>3650</v>
      </c>
      <c r="AG3318" s="171">
        <v>3350</v>
      </c>
      <c r="AH3318" s="171">
        <v>3650</v>
      </c>
      <c r="AI3318" s="171">
        <v>3900</v>
      </c>
      <c r="AJ3318" s="171">
        <v>3250</v>
      </c>
    </row>
    <row r="3319" spans="1:36" s="171" customFormat="1">
      <c r="A3319" s="170"/>
      <c r="AE3319" s="171">
        <v>-99999999999</v>
      </c>
      <c r="AF3319" s="171">
        <v>4150</v>
      </c>
      <c r="AG3319" s="171">
        <v>4100</v>
      </c>
      <c r="AH3319" s="171">
        <v>4500</v>
      </c>
      <c r="AI3319" s="171">
        <v>-99999999999</v>
      </c>
      <c r="AJ3319" s="171">
        <v>3750</v>
      </c>
    </row>
    <row r="3320" spans="1:36" s="171" customFormat="1">
      <c r="A3320" s="170"/>
      <c r="AE3320" s="171">
        <v>4700</v>
      </c>
      <c r="AF3320" s="171">
        <v>3820</v>
      </c>
      <c r="AG3320" s="171">
        <v>3720</v>
      </c>
      <c r="AH3320" s="171">
        <v>4070</v>
      </c>
      <c r="AI3320" s="171">
        <v>3900</v>
      </c>
      <c r="AJ3320" s="171">
        <v>3530</v>
      </c>
    </row>
    <row r="3321" spans="1:36" s="171" customFormat="1">
      <c r="A3321" s="170"/>
      <c r="AE3321" s="171">
        <v>4700</v>
      </c>
      <c r="AF3321" s="171">
        <v>3650</v>
      </c>
      <c r="AG3321" s="171">
        <v>3350</v>
      </c>
      <c r="AH3321" s="171">
        <v>3650</v>
      </c>
      <c r="AI3321" s="171">
        <v>3900</v>
      </c>
      <c r="AJ3321" s="171">
        <v>3250</v>
      </c>
    </row>
    <row r="3322" spans="1:36" s="171" customFormat="1">
      <c r="A3322" s="170"/>
      <c r="AE3322" s="171">
        <v>3400</v>
      </c>
      <c r="AF3322" s="171">
        <v>2700</v>
      </c>
      <c r="AG3322" s="171">
        <v>2600</v>
      </c>
      <c r="AH3322" s="171">
        <v>3000</v>
      </c>
      <c r="AI3322" s="171">
        <v>3000</v>
      </c>
      <c r="AJ3322" s="171">
        <v>2300</v>
      </c>
    </row>
    <row r="3323" spans="1:36" s="171" customFormat="1">
      <c r="A3323" s="170"/>
      <c r="AE3323" s="171">
        <v>5800</v>
      </c>
      <c r="AF3323" s="171">
        <v>4400</v>
      </c>
      <c r="AG3323" s="171">
        <v>4000</v>
      </c>
      <c r="AH3323" s="171">
        <v>4400</v>
      </c>
      <c r="AI3323" s="171">
        <v>-99999999999</v>
      </c>
      <c r="AJ3323" s="171">
        <v>4000</v>
      </c>
    </row>
    <row r="3324" spans="1:36" s="171" customFormat="1">
      <c r="A3324" s="170"/>
      <c r="AE3324" s="171">
        <v>5600</v>
      </c>
      <c r="AF3324" s="171">
        <v>4000</v>
      </c>
      <c r="AG3324" s="171">
        <v>3950</v>
      </c>
      <c r="AH3324" s="171">
        <v>4350</v>
      </c>
      <c r="AI3324" s="171">
        <v>4100</v>
      </c>
      <c r="AJ3324" s="171">
        <v>3780</v>
      </c>
    </row>
    <row r="3325" spans="1:36" s="171" customFormat="1">
      <c r="A3325" s="170"/>
      <c r="AE3325" s="171">
        <v>5600</v>
      </c>
      <c r="AF3325" s="171">
        <v>4000</v>
      </c>
      <c r="AG3325" s="171">
        <v>3950</v>
      </c>
      <c r="AH3325" s="171">
        <v>4350</v>
      </c>
      <c r="AI3325" s="171">
        <v>4100</v>
      </c>
      <c r="AJ3325" s="171">
        <v>3780</v>
      </c>
    </row>
    <row r="3326" spans="1:36" s="171" customFormat="1">
      <c r="A3326" s="170"/>
      <c r="AE3326" s="171">
        <v>3800</v>
      </c>
      <c r="AF3326" s="171">
        <v>3200</v>
      </c>
      <c r="AG3326" s="171">
        <v>2500</v>
      </c>
      <c r="AH3326" s="171">
        <v>2900</v>
      </c>
      <c r="AI3326" s="171">
        <v>3800</v>
      </c>
      <c r="AJ3326" s="171">
        <v>2950</v>
      </c>
    </row>
    <row r="3327" spans="1:36" s="171" customFormat="1">
      <c r="A3327" s="170"/>
      <c r="AE3327" s="171">
        <v>4000</v>
      </c>
      <c r="AF3327" s="171">
        <v>3200</v>
      </c>
      <c r="AG3327" s="171">
        <v>2500</v>
      </c>
      <c r="AH3327" s="171">
        <v>2900</v>
      </c>
      <c r="AI3327" s="171">
        <v>3900</v>
      </c>
      <c r="AJ3327" s="171">
        <v>3000</v>
      </c>
    </row>
    <row r="3328" spans="1:36" s="171" customFormat="1">
      <c r="A3328" s="170"/>
      <c r="AE3328" s="171">
        <v>4000</v>
      </c>
      <c r="AF3328" s="171">
        <v>3200</v>
      </c>
      <c r="AG3328" s="171">
        <v>2500</v>
      </c>
      <c r="AH3328" s="171">
        <v>2900</v>
      </c>
      <c r="AI3328" s="171">
        <v>3900</v>
      </c>
      <c r="AJ3328" s="171">
        <v>3000</v>
      </c>
    </row>
    <row r="3329" spans="1:36" s="171" customFormat="1">
      <c r="A3329" s="170"/>
      <c r="AE3329" s="171">
        <v>3800</v>
      </c>
      <c r="AF3329" s="171">
        <v>2800</v>
      </c>
      <c r="AG3329" s="171">
        <v>2100</v>
      </c>
      <c r="AH3329" s="171">
        <v>2500</v>
      </c>
      <c r="AI3329" s="171">
        <v>3700</v>
      </c>
      <c r="AJ3329" s="171">
        <v>2450</v>
      </c>
    </row>
    <row r="3330" spans="1:36" s="171" customFormat="1">
      <c r="A3330" s="170"/>
      <c r="AE3330" s="171">
        <v>3100</v>
      </c>
      <c r="AF3330" s="171">
        <v>2500</v>
      </c>
      <c r="AG3330" s="171">
        <v>2100</v>
      </c>
      <c r="AH3330" s="171">
        <v>-99999999999</v>
      </c>
      <c r="AI3330" s="171">
        <v>2700</v>
      </c>
      <c r="AJ3330" s="171">
        <v>2100</v>
      </c>
    </row>
    <row r="3331" spans="1:36" s="171" customFormat="1">
      <c r="A3331" s="170"/>
      <c r="AE3331" s="171">
        <v>4000</v>
      </c>
      <c r="AF3331" s="171">
        <v>3100</v>
      </c>
      <c r="AG3331" s="171">
        <v>2400</v>
      </c>
      <c r="AH3331" s="171">
        <v>2800</v>
      </c>
      <c r="AI3331" s="171">
        <v>3900</v>
      </c>
      <c r="AJ3331" s="171">
        <v>2750</v>
      </c>
    </row>
    <row r="3332" spans="1:36" s="171" customFormat="1">
      <c r="A3332" s="170"/>
      <c r="AE3332" s="171">
        <v>4100</v>
      </c>
      <c r="AF3332" s="171">
        <v>3100</v>
      </c>
      <c r="AG3332" s="171">
        <v>2400</v>
      </c>
      <c r="AH3332" s="171">
        <v>2800</v>
      </c>
      <c r="AI3332" s="171">
        <v>4000</v>
      </c>
      <c r="AJ3332" s="171">
        <v>2750</v>
      </c>
    </row>
    <row r="3333" spans="1:36" s="169" customFormat="1">
      <c r="A3333" s="168"/>
      <c r="AE3333" s="169">
        <v>15800</v>
      </c>
      <c r="AF3333" s="169">
        <v>16300</v>
      </c>
      <c r="AG3333" s="169">
        <v>17300</v>
      </c>
      <c r="AH3333" s="169">
        <v>16700</v>
      </c>
      <c r="AI3333" s="169">
        <v>15100</v>
      </c>
    </row>
    <row r="3334" spans="1:36" s="169" customFormat="1">
      <c r="A3334" s="168"/>
      <c r="AE3334" s="169">
        <v>15800</v>
      </c>
      <c r="AF3334" s="169">
        <v>16300</v>
      </c>
      <c r="AG3334" s="169">
        <v>17300</v>
      </c>
      <c r="AH3334" s="169">
        <v>16700</v>
      </c>
      <c r="AI3334" s="169">
        <v>15100</v>
      </c>
    </row>
    <row r="3335" spans="1:36" s="169" customFormat="1">
      <c r="A3335" s="168"/>
      <c r="AE3335" s="169">
        <v>15800</v>
      </c>
      <c r="AF3335" s="169">
        <v>16300</v>
      </c>
      <c r="AG3335" s="169">
        <v>17300</v>
      </c>
      <c r="AH3335" s="169">
        <v>16700</v>
      </c>
      <c r="AI3335" s="169">
        <v>15100</v>
      </c>
    </row>
    <row r="3336" spans="1:36" s="169" customFormat="1">
      <c r="A3336" s="168"/>
      <c r="AE3336" s="169">
        <v>15800</v>
      </c>
      <c r="AF3336" s="169">
        <v>16300</v>
      </c>
      <c r="AG3336" s="169">
        <v>17300</v>
      </c>
      <c r="AH3336" s="169">
        <v>16700</v>
      </c>
      <c r="AI3336" s="169">
        <v>15100</v>
      </c>
    </row>
    <row r="3337" spans="1:36" s="169" customFormat="1">
      <c r="A3337" s="168"/>
      <c r="AE3337" s="169">
        <v>15800</v>
      </c>
      <c r="AF3337" s="169">
        <v>16300</v>
      </c>
      <c r="AG3337" s="169">
        <v>17300</v>
      </c>
      <c r="AH3337" s="169">
        <v>16700</v>
      </c>
      <c r="AI3337" s="169">
        <v>15100</v>
      </c>
    </row>
    <row r="3338" spans="1:36" s="169" customFormat="1">
      <c r="A3338" s="168"/>
      <c r="AE3338" s="169">
        <v>15800</v>
      </c>
      <c r="AF3338" s="169">
        <v>16300</v>
      </c>
      <c r="AG3338" s="169">
        <v>17300</v>
      </c>
      <c r="AH3338" s="169">
        <v>16700</v>
      </c>
      <c r="AI3338" s="169">
        <v>15100</v>
      </c>
    </row>
    <row r="3339" spans="1:36" s="169" customFormat="1">
      <c r="A3339" s="168"/>
      <c r="AE3339" s="169">
        <v>15800</v>
      </c>
      <c r="AF3339" s="169">
        <v>16300</v>
      </c>
      <c r="AG3339" s="169">
        <v>17300</v>
      </c>
      <c r="AH3339" s="169">
        <v>16700</v>
      </c>
      <c r="AI3339" s="169">
        <v>15100</v>
      </c>
    </row>
    <row r="3340" spans="1:36" s="169" customFormat="1">
      <c r="A3340" s="168"/>
      <c r="AE3340" s="169">
        <v>16100</v>
      </c>
      <c r="AF3340" s="169">
        <v>16500</v>
      </c>
      <c r="AG3340" s="169">
        <v>17500</v>
      </c>
      <c r="AH3340" s="169">
        <v>17200</v>
      </c>
      <c r="AI3340" s="169">
        <v>15400</v>
      </c>
    </row>
    <row r="3341" spans="1:36" s="169" customFormat="1">
      <c r="A3341" s="168"/>
      <c r="AE3341" s="169">
        <v>16100</v>
      </c>
      <c r="AF3341" s="169">
        <v>16500</v>
      </c>
      <c r="AG3341" s="169">
        <v>17500</v>
      </c>
      <c r="AH3341" s="169">
        <v>17200</v>
      </c>
      <c r="AI3341" s="169">
        <v>15400</v>
      </c>
    </row>
    <row r="3342" spans="1:36" s="169" customFormat="1">
      <c r="A3342" s="168"/>
      <c r="AE3342" s="169">
        <v>16500</v>
      </c>
      <c r="AF3342" s="169">
        <v>17300</v>
      </c>
      <c r="AG3342" s="169">
        <v>18300</v>
      </c>
      <c r="AH3342" s="169">
        <v>18600</v>
      </c>
      <c r="AI3342" s="169">
        <v>15800</v>
      </c>
    </row>
    <row r="3343" spans="1:36" s="169" customFormat="1">
      <c r="A3343" s="168"/>
      <c r="AE3343" s="169">
        <v>16100</v>
      </c>
      <c r="AF3343" s="169">
        <v>16500</v>
      </c>
      <c r="AG3343" s="169">
        <v>17500</v>
      </c>
      <c r="AH3343" s="169">
        <v>17200</v>
      </c>
      <c r="AI3343" s="169">
        <v>15400</v>
      </c>
    </row>
    <row r="3344" spans="1:36" s="169" customFormat="1">
      <c r="A3344" s="168"/>
      <c r="AE3344" s="169">
        <v>16100</v>
      </c>
      <c r="AF3344" s="169">
        <v>16500</v>
      </c>
      <c r="AG3344" s="169">
        <v>17500</v>
      </c>
      <c r="AH3344" s="169">
        <v>17200</v>
      </c>
      <c r="AI3344" s="169">
        <v>15400</v>
      </c>
    </row>
    <row r="3345" spans="1:35" s="169" customFormat="1">
      <c r="A3345" s="168"/>
      <c r="AE3345" s="169">
        <v>16100</v>
      </c>
      <c r="AF3345" s="169">
        <v>16500</v>
      </c>
      <c r="AG3345" s="169">
        <v>17500</v>
      </c>
      <c r="AH3345" s="169">
        <v>17200</v>
      </c>
      <c r="AI3345" s="169">
        <v>15400</v>
      </c>
    </row>
    <row r="3346" spans="1:35" s="169" customFormat="1">
      <c r="A3346" s="168"/>
      <c r="AE3346" s="169">
        <v>16100</v>
      </c>
      <c r="AF3346" s="169">
        <v>16500</v>
      </c>
      <c r="AG3346" s="169">
        <v>17500</v>
      </c>
      <c r="AH3346" s="169">
        <v>17200</v>
      </c>
      <c r="AI3346" s="169">
        <v>15400</v>
      </c>
    </row>
    <row r="3347" spans="1:35" s="169" customFormat="1">
      <c r="A3347" s="168"/>
      <c r="AE3347" s="169">
        <v>16100</v>
      </c>
      <c r="AF3347" s="169">
        <v>16500</v>
      </c>
      <c r="AG3347" s="169">
        <v>17500</v>
      </c>
      <c r="AH3347" s="169">
        <v>17200</v>
      </c>
      <c r="AI3347" s="169">
        <v>15400</v>
      </c>
    </row>
    <row r="3348" spans="1:35" s="169" customFormat="1">
      <c r="A3348" s="168"/>
      <c r="AE3348" s="169">
        <v>16100</v>
      </c>
      <c r="AF3348" s="169">
        <v>16500</v>
      </c>
      <c r="AG3348" s="169">
        <v>17500</v>
      </c>
      <c r="AH3348" s="169">
        <v>17200</v>
      </c>
      <c r="AI3348" s="169">
        <v>15400</v>
      </c>
    </row>
    <row r="3349" spans="1:35" s="169" customFormat="1">
      <c r="A3349" s="168"/>
      <c r="AE3349" s="169">
        <v>16100</v>
      </c>
      <c r="AF3349" s="169">
        <v>16500</v>
      </c>
      <c r="AG3349" s="169">
        <v>17500</v>
      </c>
      <c r="AH3349" s="169">
        <v>17200</v>
      </c>
      <c r="AI3349" s="169">
        <v>15400</v>
      </c>
    </row>
    <row r="3350" spans="1:35" s="169" customFormat="1">
      <c r="A3350" s="168"/>
      <c r="AE3350" s="169">
        <v>16100</v>
      </c>
      <c r="AF3350" s="169">
        <v>16500</v>
      </c>
      <c r="AG3350" s="169">
        <v>17500</v>
      </c>
      <c r="AH3350" s="169">
        <v>17200</v>
      </c>
      <c r="AI3350" s="169">
        <v>15400</v>
      </c>
    </row>
    <row r="3351" spans="1:35" s="169" customFormat="1">
      <c r="A3351" s="168"/>
      <c r="AE3351" s="169">
        <v>16300</v>
      </c>
      <c r="AF3351" s="169">
        <v>16900</v>
      </c>
      <c r="AG3351" s="169">
        <v>17900</v>
      </c>
      <c r="AH3351" s="169">
        <v>18100</v>
      </c>
      <c r="AI3351" s="169">
        <v>15600</v>
      </c>
    </row>
    <row r="3352" spans="1:35" s="169" customFormat="1">
      <c r="A3352" s="168"/>
      <c r="AE3352" s="169">
        <v>16300</v>
      </c>
      <c r="AF3352" s="169">
        <v>16900</v>
      </c>
      <c r="AG3352" s="169">
        <v>17900</v>
      </c>
      <c r="AH3352" s="169">
        <v>18100</v>
      </c>
      <c r="AI3352" s="169">
        <v>15600</v>
      </c>
    </row>
    <row r="3353" spans="1:35" s="169" customFormat="1">
      <c r="A3353" s="168"/>
      <c r="AE3353" s="169">
        <v>16300</v>
      </c>
      <c r="AF3353" s="169">
        <v>16900</v>
      </c>
      <c r="AG3353" s="169">
        <v>17900</v>
      </c>
      <c r="AH3353" s="169">
        <v>18100</v>
      </c>
      <c r="AI3353" s="169">
        <v>15600</v>
      </c>
    </row>
    <row r="3354" spans="1:35" s="169" customFormat="1">
      <c r="A3354" s="168"/>
      <c r="AE3354" s="169">
        <v>16300</v>
      </c>
      <c r="AF3354" s="169">
        <v>16900</v>
      </c>
      <c r="AG3354" s="169">
        <v>17900</v>
      </c>
      <c r="AH3354" s="169">
        <v>18100</v>
      </c>
      <c r="AI3354" s="169">
        <v>15600</v>
      </c>
    </row>
    <row r="3355" spans="1:35" s="169" customFormat="1">
      <c r="A3355" s="168"/>
      <c r="AE3355" s="169">
        <v>16300</v>
      </c>
      <c r="AF3355" s="169">
        <v>16900</v>
      </c>
      <c r="AG3355" s="169">
        <v>17900</v>
      </c>
      <c r="AH3355" s="169">
        <v>18100</v>
      </c>
      <c r="AI3355" s="169">
        <v>15600</v>
      </c>
    </row>
    <row r="3356" spans="1:35" s="169" customFormat="1">
      <c r="A3356" s="168"/>
      <c r="AE3356" s="169">
        <v>16300</v>
      </c>
      <c r="AF3356" s="169">
        <v>16900</v>
      </c>
      <c r="AG3356" s="169">
        <v>17900</v>
      </c>
      <c r="AH3356" s="169">
        <v>18100</v>
      </c>
      <c r="AI3356" s="169">
        <v>15600</v>
      </c>
    </row>
    <row r="3357" spans="1:35" s="169" customFormat="1">
      <c r="A3357" s="168"/>
      <c r="AE3357" s="169">
        <v>16500</v>
      </c>
      <c r="AF3357" s="169">
        <v>17300</v>
      </c>
      <c r="AG3357" s="169">
        <v>18300</v>
      </c>
      <c r="AH3357" s="169">
        <v>18600</v>
      </c>
      <c r="AI3357" s="169">
        <v>15800</v>
      </c>
    </row>
    <row r="3358" spans="1:35" s="169" customFormat="1">
      <c r="A3358" s="168"/>
      <c r="AE3358" s="169">
        <v>17500</v>
      </c>
      <c r="AF3358" s="169">
        <v>17400</v>
      </c>
      <c r="AG3358" s="169">
        <v>18400</v>
      </c>
      <c r="AH3358" s="169">
        <v>18800</v>
      </c>
      <c r="AI3358" s="169">
        <v>16800</v>
      </c>
    </row>
    <row r="3359" spans="1:35" s="169" customFormat="1">
      <c r="A3359" s="168"/>
      <c r="AE3359" s="169">
        <v>17500</v>
      </c>
      <c r="AF3359" s="169">
        <v>17400</v>
      </c>
      <c r="AG3359" s="169">
        <v>18400</v>
      </c>
      <c r="AH3359" s="169">
        <v>18800</v>
      </c>
      <c r="AI3359" s="169">
        <v>16800</v>
      </c>
    </row>
    <row r="3360" spans="1:35" s="169" customFormat="1">
      <c r="A3360" s="168"/>
      <c r="AE3360" s="169">
        <v>18000</v>
      </c>
      <c r="AF3360" s="169">
        <v>18400</v>
      </c>
      <c r="AG3360" s="169">
        <v>19400</v>
      </c>
      <c r="AH3360" s="169">
        <v>19400</v>
      </c>
      <c r="AI3360" s="169">
        <v>17300</v>
      </c>
    </row>
    <row r="3361" spans="1:35" s="169" customFormat="1">
      <c r="A3361" s="168"/>
      <c r="AE3361" s="169">
        <v>18000</v>
      </c>
      <c r="AF3361" s="169">
        <v>18400</v>
      </c>
      <c r="AG3361" s="169">
        <v>19400</v>
      </c>
      <c r="AH3361" s="169">
        <v>19400</v>
      </c>
      <c r="AI3361" s="169">
        <v>17300</v>
      </c>
    </row>
    <row r="3362" spans="1:35" s="169" customFormat="1">
      <c r="A3362" s="168"/>
      <c r="AE3362" s="169">
        <v>19450</v>
      </c>
      <c r="AF3362" s="169">
        <v>20100</v>
      </c>
      <c r="AG3362" s="169">
        <v>21100</v>
      </c>
      <c r="AH3362" s="169">
        <v>22200</v>
      </c>
      <c r="AI3362" s="169">
        <v>18750</v>
      </c>
    </row>
    <row r="3363" spans="1:35" s="169" customFormat="1">
      <c r="A3363" s="168"/>
      <c r="AE3363" s="169">
        <v>19450</v>
      </c>
      <c r="AF3363" s="169">
        <v>20100</v>
      </c>
      <c r="AG3363" s="169">
        <v>21100</v>
      </c>
      <c r="AH3363" s="169">
        <v>22200</v>
      </c>
      <c r="AI3363" s="169">
        <v>18750</v>
      </c>
    </row>
    <row r="3364" spans="1:35" s="169" customFormat="1">
      <c r="A3364" s="168"/>
      <c r="AE3364" s="169">
        <v>15800</v>
      </c>
      <c r="AF3364" s="169">
        <v>16300</v>
      </c>
      <c r="AG3364" s="169">
        <v>17300</v>
      </c>
      <c r="AH3364" s="169">
        <v>16700</v>
      </c>
      <c r="AI3364" s="169">
        <v>15100</v>
      </c>
    </row>
    <row r="3365" spans="1:35" s="169" customFormat="1">
      <c r="A3365" s="168"/>
      <c r="AE3365" s="169">
        <v>15800</v>
      </c>
      <c r="AF3365" s="169">
        <v>16300</v>
      </c>
      <c r="AG3365" s="169">
        <v>17300</v>
      </c>
      <c r="AH3365" s="169">
        <v>16700</v>
      </c>
      <c r="AI3365" s="169">
        <v>15100</v>
      </c>
    </row>
    <row r="3366" spans="1:35" s="169" customFormat="1">
      <c r="A3366" s="168"/>
      <c r="AE3366" s="169">
        <v>15800</v>
      </c>
      <c r="AF3366" s="169">
        <v>16300</v>
      </c>
      <c r="AG3366" s="169">
        <v>17300</v>
      </c>
      <c r="AH3366" s="169">
        <v>16700</v>
      </c>
      <c r="AI3366" s="169">
        <v>15100</v>
      </c>
    </row>
    <row r="3367" spans="1:35" s="169" customFormat="1">
      <c r="A3367" s="168"/>
      <c r="AE3367" s="169">
        <v>15800</v>
      </c>
      <c r="AF3367" s="169">
        <v>16300</v>
      </c>
      <c r="AG3367" s="169">
        <v>17300</v>
      </c>
      <c r="AH3367" s="169">
        <v>16700</v>
      </c>
      <c r="AI3367" s="169">
        <v>15100</v>
      </c>
    </row>
    <row r="3368" spans="1:35" s="169" customFormat="1">
      <c r="A3368" s="168"/>
      <c r="AE3368" s="169">
        <v>15800</v>
      </c>
      <c r="AF3368" s="169">
        <v>16300</v>
      </c>
      <c r="AG3368" s="169">
        <v>17300</v>
      </c>
      <c r="AH3368" s="169">
        <v>16700</v>
      </c>
      <c r="AI3368" s="169">
        <v>15100</v>
      </c>
    </row>
    <row r="3369" spans="1:35" s="169" customFormat="1">
      <c r="A3369" s="168"/>
      <c r="AE3369" s="169">
        <v>15800</v>
      </c>
      <c r="AF3369" s="169">
        <v>16300</v>
      </c>
      <c r="AG3369" s="169">
        <v>17300</v>
      </c>
      <c r="AH3369" s="169">
        <v>16700</v>
      </c>
      <c r="AI3369" s="169">
        <v>15100</v>
      </c>
    </row>
    <row r="3370" spans="1:35" s="169" customFormat="1">
      <c r="A3370" s="168"/>
      <c r="AE3370" s="169">
        <v>15800</v>
      </c>
      <c r="AF3370" s="169">
        <v>16300</v>
      </c>
      <c r="AG3370" s="169">
        <v>17300</v>
      </c>
      <c r="AH3370" s="169">
        <v>16700</v>
      </c>
      <c r="AI3370" s="169">
        <v>15100</v>
      </c>
    </row>
    <row r="3371" spans="1:35" s="169" customFormat="1">
      <c r="A3371" s="168"/>
      <c r="AE3371" s="169">
        <v>16100</v>
      </c>
      <c r="AF3371" s="169">
        <v>16500</v>
      </c>
      <c r="AG3371" s="169">
        <v>17500</v>
      </c>
      <c r="AH3371" s="169">
        <v>17200</v>
      </c>
      <c r="AI3371" s="169">
        <v>15400</v>
      </c>
    </row>
    <row r="3372" spans="1:35" s="169" customFormat="1">
      <c r="A3372" s="168"/>
      <c r="AE3372" s="169">
        <v>16100</v>
      </c>
      <c r="AF3372" s="169">
        <v>16500</v>
      </c>
      <c r="AG3372" s="169">
        <v>17500</v>
      </c>
      <c r="AH3372" s="169">
        <v>17200</v>
      </c>
      <c r="AI3372" s="169">
        <v>15400</v>
      </c>
    </row>
    <row r="3373" spans="1:35" s="169" customFormat="1">
      <c r="A3373" s="168"/>
      <c r="AE3373" s="169">
        <v>19450</v>
      </c>
      <c r="AF3373" s="169">
        <v>20100</v>
      </c>
      <c r="AG3373" s="169">
        <v>21100</v>
      </c>
      <c r="AH3373" s="169">
        <v>22200</v>
      </c>
      <c r="AI3373" s="169">
        <v>18750</v>
      </c>
    </row>
    <row r="3374" spans="1:35" s="169" customFormat="1">
      <c r="A3374" s="168"/>
      <c r="AE3374" s="169">
        <v>16100</v>
      </c>
      <c r="AF3374" s="169">
        <v>16500</v>
      </c>
      <c r="AG3374" s="169">
        <v>17500</v>
      </c>
      <c r="AH3374" s="169">
        <v>17200</v>
      </c>
      <c r="AI3374" s="169">
        <v>15400</v>
      </c>
    </row>
    <row r="3375" spans="1:35" s="169" customFormat="1">
      <c r="A3375" s="168"/>
      <c r="AE3375" s="169">
        <v>16100</v>
      </c>
      <c r="AF3375" s="169">
        <v>16500</v>
      </c>
      <c r="AG3375" s="169">
        <v>17500</v>
      </c>
      <c r="AH3375" s="169">
        <v>17200</v>
      </c>
      <c r="AI3375" s="169">
        <v>15400</v>
      </c>
    </row>
    <row r="3376" spans="1:35" s="169" customFormat="1">
      <c r="A3376" s="168"/>
      <c r="AE3376" s="169">
        <v>16100</v>
      </c>
      <c r="AF3376" s="169">
        <v>16500</v>
      </c>
      <c r="AG3376" s="169">
        <v>17500</v>
      </c>
      <c r="AH3376" s="169">
        <v>17200</v>
      </c>
      <c r="AI3376" s="169">
        <v>15400</v>
      </c>
    </row>
    <row r="3377" spans="1:35" s="169" customFormat="1">
      <c r="A3377" s="168"/>
      <c r="AE3377" s="169">
        <v>16300</v>
      </c>
      <c r="AF3377" s="169">
        <v>16900</v>
      </c>
      <c r="AG3377" s="169">
        <v>17900</v>
      </c>
      <c r="AH3377" s="169">
        <v>18100</v>
      </c>
      <c r="AI3377" s="169">
        <v>15600</v>
      </c>
    </row>
    <row r="3378" spans="1:35" s="169" customFormat="1">
      <c r="A3378" s="168"/>
      <c r="AE3378" s="169">
        <v>16300</v>
      </c>
      <c r="AF3378" s="169">
        <v>16900</v>
      </c>
      <c r="AG3378" s="169">
        <v>17900</v>
      </c>
      <c r="AH3378" s="169">
        <v>18100</v>
      </c>
      <c r="AI3378" s="169">
        <v>15600</v>
      </c>
    </row>
    <row r="3379" spans="1:35" s="169" customFormat="1">
      <c r="A3379" s="168"/>
      <c r="AE3379" s="169">
        <v>16100</v>
      </c>
      <c r="AF3379" s="169">
        <v>16500</v>
      </c>
      <c r="AG3379" s="169">
        <v>17500</v>
      </c>
      <c r="AH3379" s="169">
        <v>17200</v>
      </c>
      <c r="AI3379" s="169">
        <v>15400</v>
      </c>
    </row>
    <row r="3380" spans="1:35" s="169" customFormat="1">
      <c r="A3380" s="168"/>
      <c r="AE3380" s="169">
        <v>16100</v>
      </c>
      <c r="AF3380" s="169">
        <v>16500</v>
      </c>
      <c r="AG3380" s="169">
        <v>17500</v>
      </c>
      <c r="AH3380" s="169">
        <v>17200</v>
      </c>
      <c r="AI3380" s="169">
        <v>15400</v>
      </c>
    </row>
    <row r="3381" spans="1:35" s="169" customFormat="1">
      <c r="A3381" s="168"/>
      <c r="AE3381" s="169">
        <v>16100</v>
      </c>
      <c r="AF3381" s="169">
        <v>16500</v>
      </c>
      <c r="AG3381" s="169">
        <v>17500</v>
      </c>
      <c r="AH3381" s="169">
        <v>17200</v>
      </c>
      <c r="AI3381" s="169">
        <v>15400</v>
      </c>
    </row>
    <row r="3382" spans="1:35" s="169" customFormat="1">
      <c r="A3382" s="168"/>
      <c r="AE3382" s="169">
        <v>15800</v>
      </c>
      <c r="AF3382" s="169">
        <v>16300</v>
      </c>
      <c r="AG3382" s="169">
        <v>17300</v>
      </c>
      <c r="AH3382" s="169">
        <v>16700</v>
      </c>
      <c r="AI3382" s="169">
        <v>15100</v>
      </c>
    </row>
    <row r="3383" spans="1:35" s="169" customFormat="1">
      <c r="A3383" s="168"/>
      <c r="AE3383" s="169">
        <v>15800</v>
      </c>
      <c r="AF3383" s="169">
        <v>16300</v>
      </c>
      <c r="AG3383" s="169">
        <v>17300</v>
      </c>
      <c r="AH3383" s="169">
        <v>16700</v>
      </c>
      <c r="AI3383" s="169">
        <v>15100</v>
      </c>
    </row>
    <row r="3384" spans="1:35" s="169" customFormat="1">
      <c r="A3384" s="168"/>
      <c r="AE3384" s="169">
        <v>16100</v>
      </c>
      <c r="AF3384" s="169">
        <v>16500</v>
      </c>
      <c r="AG3384" s="169">
        <v>17500</v>
      </c>
      <c r="AH3384" s="169">
        <v>17200</v>
      </c>
      <c r="AI3384" s="169">
        <v>15400</v>
      </c>
    </row>
    <row r="3385" spans="1:35" s="169" customFormat="1">
      <c r="A3385" s="168"/>
      <c r="AE3385" s="169">
        <v>15800</v>
      </c>
      <c r="AF3385" s="169">
        <v>16300</v>
      </c>
      <c r="AG3385" s="169">
        <v>17300</v>
      </c>
      <c r="AH3385" s="169">
        <v>16700</v>
      </c>
      <c r="AI3385" s="169">
        <v>15100</v>
      </c>
    </row>
    <row r="3386" spans="1:35" s="169" customFormat="1">
      <c r="A3386" s="168"/>
      <c r="AE3386" s="169">
        <v>15800</v>
      </c>
      <c r="AF3386" s="169">
        <v>16300</v>
      </c>
      <c r="AG3386" s="169">
        <v>17300</v>
      </c>
      <c r="AH3386" s="169">
        <v>16700</v>
      </c>
      <c r="AI3386" s="169">
        <v>15100</v>
      </c>
    </row>
    <row r="3387" spans="1:35" s="169" customFormat="1">
      <c r="A3387" s="168"/>
      <c r="AE3387" s="169">
        <v>16100</v>
      </c>
      <c r="AF3387" s="169">
        <v>16300</v>
      </c>
      <c r="AG3387" s="169">
        <v>17300</v>
      </c>
      <c r="AH3387" s="169">
        <v>16700</v>
      </c>
      <c r="AI3387" s="169">
        <v>15400</v>
      </c>
    </row>
    <row r="3388" spans="1:35" s="169" customFormat="1">
      <c r="A3388" s="168"/>
      <c r="AE3388" s="169">
        <v>16100</v>
      </c>
      <c r="AF3388" s="169">
        <v>16500</v>
      </c>
      <c r="AG3388" s="169">
        <v>17500</v>
      </c>
      <c r="AH3388" s="169">
        <v>16700</v>
      </c>
      <c r="AI3388" s="169">
        <v>15400</v>
      </c>
    </row>
    <row r="3389" spans="1:35" s="169" customFormat="1">
      <c r="A3389" s="168"/>
      <c r="AE3389" s="169">
        <v>-99999999999</v>
      </c>
      <c r="AF3389" s="169">
        <v>-99999999999</v>
      </c>
      <c r="AG3389" s="169">
        <v>-99999999999</v>
      </c>
      <c r="AH3389" s="169">
        <v>-99999999999</v>
      </c>
      <c r="AI3389" s="169">
        <v>-99999999999</v>
      </c>
    </row>
    <row r="3390" spans="1:35" s="169" customFormat="1">
      <c r="A3390" s="168"/>
      <c r="AE3390" s="169">
        <v>16300</v>
      </c>
      <c r="AF3390" s="169">
        <v>16900</v>
      </c>
      <c r="AG3390" s="169">
        <v>17900</v>
      </c>
      <c r="AH3390" s="169">
        <v>18100</v>
      </c>
      <c r="AI3390" s="169">
        <v>15600</v>
      </c>
    </row>
    <row r="3391" spans="1:35" s="169" customFormat="1">
      <c r="A3391" s="168"/>
      <c r="AE3391" s="169">
        <v>16100</v>
      </c>
      <c r="AF3391" s="169">
        <v>16500</v>
      </c>
      <c r="AG3391" s="169">
        <v>17500</v>
      </c>
      <c r="AH3391" s="169">
        <v>17200</v>
      </c>
      <c r="AI3391" s="169">
        <v>15400</v>
      </c>
    </row>
    <row r="3392" spans="1:35" s="169" customFormat="1">
      <c r="A3392" s="168"/>
      <c r="AE3392" s="169">
        <v>16100</v>
      </c>
      <c r="AF3392" s="169">
        <v>16500</v>
      </c>
      <c r="AG3392" s="169">
        <v>17500</v>
      </c>
      <c r="AH3392" s="169">
        <v>17200</v>
      </c>
      <c r="AI3392" s="169">
        <v>15400</v>
      </c>
    </row>
    <row r="3393" spans="1:35" s="169" customFormat="1">
      <c r="A3393" s="168"/>
      <c r="AE3393" s="169">
        <v>16300</v>
      </c>
      <c r="AF3393" s="169">
        <v>16900</v>
      </c>
      <c r="AG3393" s="169">
        <v>17900</v>
      </c>
      <c r="AH3393" s="169">
        <v>18100</v>
      </c>
      <c r="AI3393" s="169">
        <v>15600</v>
      </c>
    </row>
    <row r="3394" spans="1:35" s="169" customFormat="1">
      <c r="A3394" s="168"/>
      <c r="AE3394" s="169">
        <v>16100</v>
      </c>
      <c r="AF3394" s="169">
        <v>16500</v>
      </c>
      <c r="AG3394" s="169">
        <v>17500</v>
      </c>
      <c r="AH3394" s="169">
        <v>17200</v>
      </c>
      <c r="AI3394" s="169">
        <v>15400</v>
      </c>
    </row>
    <row r="3395" spans="1:35" s="169" customFormat="1">
      <c r="A3395" s="168"/>
      <c r="AE3395" s="169">
        <v>16100</v>
      </c>
      <c r="AF3395" s="169">
        <v>16500</v>
      </c>
      <c r="AG3395" s="169">
        <v>17500</v>
      </c>
      <c r="AH3395" s="169">
        <v>17200</v>
      </c>
      <c r="AI3395" s="169">
        <v>15400</v>
      </c>
    </row>
    <row r="3396" spans="1:35" s="169" customFormat="1">
      <c r="A3396" s="168"/>
      <c r="AE3396" s="169">
        <v>16300</v>
      </c>
      <c r="AF3396" s="169">
        <v>16900</v>
      </c>
      <c r="AG3396" s="169">
        <v>17900</v>
      </c>
      <c r="AH3396" s="169">
        <v>18100</v>
      </c>
      <c r="AI3396" s="169">
        <v>15600</v>
      </c>
    </row>
    <row r="3397" spans="1:35" s="169" customFormat="1">
      <c r="A3397" s="168"/>
      <c r="AE3397" s="169">
        <v>17200</v>
      </c>
      <c r="AF3397" s="169">
        <v>17600</v>
      </c>
      <c r="AG3397" s="169">
        <v>18600</v>
      </c>
      <c r="AH3397" s="169">
        <v>19200</v>
      </c>
      <c r="AI3397" s="169">
        <v>16500</v>
      </c>
    </row>
    <row r="3398" spans="1:35" s="169" customFormat="1">
      <c r="A3398" s="168"/>
      <c r="AE3398" s="169">
        <v>17500</v>
      </c>
      <c r="AF3398" s="169">
        <v>17400</v>
      </c>
      <c r="AG3398" s="169">
        <v>18400</v>
      </c>
      <c r="AH3398" s="169">
        <v>18800</v>
      </c>
      <c r="AI3398" s="169">
        <v>16800</v>
      </c>
    </row>
    <row r="3399" spans="1:35" s="169" customFormat="1">
      <c r="A3399" s="168"/>
      <c r="AE3399" s="169">
        <v>17500</v>
      </c>
      <c r="AF3399" s="169">
        <v>17400</v>
      </c>
      <c r="AG3399" s="169">
        <v>18400</v>
      </c>
      <c r="AH3399" s="169">
        <v>18800</v>
      </c>
      <c r="AI3399" s="169">
        <v>16800</v>
      </c>
    </row>
    <row r="3400" spans="1:35" s="169" customFormat="1">
      <c r="A3400" s="168"/>
      <c r="AE3400" s="169">
        <v>16300</v>
      </c>
      <c r="AF3400" s="169">
        <v>16900</v>
      </c>
      <c r="AG3400" s="169">
        <v>17900</v>
      </c>
      <c r="AH3400" s="169">
        <v>18100</v>
      </c>
      <c r="AI3400" s="169">
        <v>15600</v>
      </c>
    </row>
    <row r="3401" spans="1:35" s="169" customFormat="1">
      <c r="A3401" s="168"/>
      <c r="AE3401" s="169">
        <v>17900</v>
      </c>
      <c r="AF3401" s="169">
        <v>18300</v>
      </c>
      <c r="AG3401" s="169">
        <v>-99999999999</v>
      </c>
      <c r="AH3401" s="169">
        <v>19200</v>
      </c>
      <c r="AI3401" s="169">
        <v>17200</v>
      </c>
    </row>
    <row r="3402" spans="1:35" s="169" customFormat="1">
      <c r="A3402" s="168"/>
      <c r="AE3402" s="169">
        <v>16100</v>
      </c>
      <c r="AF3402" s="169">
        <v>16500</v>
      </c>
      <c r="AG3402" s="169">
        <v>17500</v>
      </c>
      <c r="AH3402" s="169">
        <v>17200</v>
      </c>
      <c r="AI3402" s="169">
        <v>15400</v>
      </c>
    </row>
    <row r="3403" spans="1:35" s="169" customFormat="1">
      <c r="A3403" s="168"/>
      <c r="AE3403" s="169">
        <v>16300</v>
      </c>
      <c r="AF3403" s="169">
        <v>16900</v>
      </c>
      <c r="AG3403" s="169">
        <v>17900</v>
      </c>
      <c r="AH3403" s="169">
        <v>18100</v>
      </c>
      <c r="AI3403" s="169">
        <v>15600</v>
      </c>
    </row>
    <row r="3404" spans="1:35" s="169" customFormat="1">
      <c r="A3404" s="168"/>
      <c r="AE3404" s="169">
        <v>16100</v>
      </c>
      <c r="AF3404" s="169">
        <v>16500</v>
      </c>
      <c r="AG3404" s="169">
        <v>17500</v>
      </c>
      <c r="AH3404" s="169">
        <v>17200</v>
      </c>
      <c r="AI3404" s="169">
        <v>15400</v>
      </c>
    </row>
    <row r="3405" spans="1:35" s="169" customFormat="1">
      <c r="A3405" s="168"/>
      <c r="AE3405" s="169">
        <v>16300</v>
      </c>
      <c r="AF3405" s="169">
        <v>16900</v>
      </c>
      <c r="AG3405" s="169">
        <v>17900</v>
      </c>
      <c r="AH3405" s="169">
        <v>18100</v>
      </c>
      <c r="AI3405" s="169">
        <v>15600</v>
      </c>
    </row>
    <row r="3406" spans="1:35" s="169" customFormat="1">
      <c r="A3406" s="168"/>
      <c r="AE3406" s="169">
        <v>16100</v>
      </c>
      <c r="AF3406" s="169">
        <v>16500</v>
      </c>
      <c r="AG3406" s="169">
        <v>17500</v>
      </c>
      <c r="AH3406" s="169">
        <v>17200</v>
      </c>
      <c r="AI3406" s="169">
        <v>15400</v>
      </c>
    </row>
    <row r="3407" spans="1:35" s="169" customFormat="1">
      <c r="A3407" s="168"/>
      <c r="AE3407" s="169">
        <v>16300</v>
      </c>
      <c r="AF3407" s="169">
        <v>16900</v>
      </c>
      <c r="AG3407" s="169">
        <v>17900</v>
      </c>
      <c r="AH3407" s="169">
        <v>18100</v>
      </c>
      <c r="AI3407" s="169">
        <v>15600</v>
      </c>
    </row>
    <row r="3408" spans="1:35" s="169" customFormat="1">
      <c r="A3408" s="168"/>
      <c r="AE3408" s="169">
        <v>16100</v>
      </c>
      <c r="AF3408" s="169">
        <v>16500</v>
      </c>
      <c r="AG3408" s="169">
        <v>17500</v>
      </c>
      <c r="AH3408" s="169">
        <v>17200</v>
      </c>
      <c r="AI3408" s="169">
        <v>15400</v>
      </c>
    </row>
    <row r="3409" spans="1:35" s="169" customFormat="1">
      <c r="A3409" s="168"/>
      <c r="AE3409" s="169">
        <v>16300</v>
      </c>
      <c r="AF3409" s="169">
        <v>16900</v>
      </c>
      <c r="AG3409" s="169">
        <v>17900</v>
      </c>
      <c r="AH3409" s="169">
        <v>18100</v>
      </c>
      <c r="AI3409" s="169">
        <v>15600</v>
      </c>
    </row>
    <row r="3410" spans="1:35" s="169" customFormat="1">
      <c r="A3410" s="168"/>
      <c r="AE3410" s="169">
        <v>16100</v>
      </c>
      <c r="AF3410" s="169">
        <v>16500</v>
      </c>
      <c r="AG3410" s="169">
        <v>17500</v>
      </c>
      <c r="AH3410" s="169">
        <v>17200</v>
      </c>
      <c r="AI3410" s="169">
        <v>15400</v>
      </c>
    </row>
    <row r="3411" spans="1:35" s="169" customFormat="1">
      <c r="A3411" s="168"/>
      <c r="AE3411" s="169">
        <v>16300</v>
      </c>
      <c r="AF3411" s="169">
        <v>16900</v>
      </c>
      <c r="AG3411" s="169">
        <v>17900</v>
      </c>
      <c r="AH3411" s="169">
        <v>18100</v>
      </c>
      <c r="AI3411" s="169">
        <v>15600</v>
      </c>
    </row>
    <row r="3412" spans="1:35" s="169" customFormat="1">
      <c r="A3412" s="168"/>
      <c r="AE3412" s="169">
        <v>16100</v>
      </c>
      <c r="AF3412" s="169">
        <v>16500</v>
      </c>
      <c r="AG3412" s="169">
        <v>17500</v>
      </c>
      <c r="AH3412" s="169">
        <v>17200</v>
      </c>
      <c r="AI3412" s="169">
        <v>15400</v>
      </c>
    </row>
    <row r="3413" spans="1:35" s="169" customFormat="1">
      <c r="A3413" s="168"/>
      <c r="AE3413" s="169">
        <v>16300</v>
      </c>
      <c r="AF3413" s="169">
        <v>16900</v>
      </c>
      <c r="AG3413" s="169">
        <v>17900</v>
      </c>
      <c r="AH3413" s="169">
        <v>18100</v>
      </c>
      <c r="AI3413" s="169">
        <v>15600</v>
      </c>
    </row>
    <row r="3414" spans="1:35" s="169" customFormat="1">
      <c r="A3414" s="168"/>
      <c r="AE3414" s="169">
        <v>-99999999999</v>
      </c>
      <c r="AF3414" s="169">
        <v>-99999999999</v>
      </c>
      <c r="AG3414" s="169">
        <v>-99999999999</v>
      </c>
      <c r="AH3414" s="169">
        <v>-99999999999</v>
      </c>
      <c r="AI3414" s="169">
        <v>-99999999999</v>
      </c>
    </row>
    <row r="3415" spans="1:35" s="169" customFormat="1">
      <c r="A3415" s="168"/>
      <c r="AE3415" s="169">
        <v>-99999999999</v>
      </c>
      <c r="AF3415" s="169">
        <v>-99999999999</v>
      </c>
      <c r="AG3415" s="169">
        <v>-99999999999</v>
      </c>
      <c r="AH3415" s="169">
        <v>-99999999999</v>
      </c>
      <c r="AI3415" s="169">
        <v>-99999999999</v>
      </c>
    </row>
    <row r="3416" spans="1:35" s="169" customFormat="1">
      <c r="A3416" s="168"/>
      <c r="AE3416" s="169">
        <v>16100</v>
      </c>
      <c r="AF3416" s="169">
        <v>16500</v>
      </c>
      <c r="AG3416" s="169">
        <v>17500</v>
      </c>
      <c r="AH3416" s="169">
        <v>17200</v>
      </c>
      <c r="AI3416" s="169">
        <v>15400</v>
      </c>
    </row>
    <row r="3417" spans="1:35" s="169" customFormat="1">
      <c r="A3417" s="168"/>
      <c r="AE3417" s="169">
        <v>16100</v>
      </c>
      <c r="AF3417" s="169">
        <v>16500</v>
      </c>
      <c r="AG3417" s="169">
        <v>17500</v>
      </c>
      <c r="AH3417" s="169">
        <v>17200</v>
      </c>
      <c r="AI3417" s="169">
        <v>15400</v>
      </c>
    </row>
    <row r="3418" spans="1:35" s="169" customFormat="1">
      <c r="A3418" s="168"/>
      <c r="AE3418" s="169">
        <v>16100</v>
      </c>
      <c r="AF3418" s="169">
        <v>16500</v>
      </c>
      <c r="AG3418" s="169">
        <v>17500</v>
      </c>
      <c r="AH3418" s="169">
        <v>17200</v>
      </c>
      <c r="AI3418" s="169">
        <v>15400</v>
      </c>
    </row>
    <row r="3419" spans="1:35" s="169" customFormat="1">
      <c r="A3419" s="168"/>
      <c r="AE3419" s="169">
        <v>16100</v>
      </c>
      <c r="AF3419" s="169">
        <v>16500</v>
      </c>
      <c r="AG3419" s="169">
        <v>17500</v>
      </c>
      <c r="AH3419" s="169">
        <v>17200</v>
      </c>
      <c r="AI3419" s="169">
        <v>15400</v>
      </c>
    </row>
    <row r="3420" spans="1:35" s="169" customFormat="1">
      <c r="A3420" s="168"/>
      <c r="AE3420" s="169">
        <v>16100</v>
      </c>
      <c r="AF3420" s="169">
        <v>16500</v>
      </c>
      <c r="AG3420" s="169">
        <v>17500</v>
      </c>
      <c r="AH3420" s="169">
        <v>17200</v>
      </c>
      <c r="AI3420" s="169">
        <v>15400</v>
      </c>
    </row>
    <row r="3421" spans="1:35" s="169" customFormat="1">
      <c r="A3421" s="168"/>
      <c r="AE3421" s="169">
        <v>16100</v>
      </c>
      <c r="AF3421" s="169">
        <v>16500</v>
      </c>
      <c r="AG3421" s="169">
        <v>17500</v>
      </c>
      <c r="AH3421" s="169">
        <v>17200</v>
      </c>
      <c r="AI3421" s="169">
        <v>15400</v>
      </c>
    </row>
    <row r="3422" spans="1:35" s="169" customFormat="1">
      <c r="A3422" s="168"/>
      <c r="AE3422" s="169">
        <v>17200</v>
      </c>
      <c r="AF3422" s="169">
        <v>17900</v>
      </c>
      <c r="AG3422" s="169">
        <v>18900</v>
      </c>
      <c r="AH3422" s="169">
        <v>19200</v>
      </c>
      <c r="AI3422" s="169">
        <v>16500</v>
      </c>
    </row>
    <row r="3423" spans="1:35" s="169" customFormat="1">
      <c r="A3423" s="168"/>
      <c r="AE3423" s="169">
        <v>17200</v>
      </c>
      <c r="AF3423" s="169">
        <v>17600</v>
      </c>
      <c r="AG3423" s="169">
        <v>18600</v>
      </c>
      <c r="AH3423" s="169">
        <v>19200</v>
      </c>
      <c r="AI3423" s="169">
        <v>16500</v>
      </c>
    </row>
    <row r="3424" spans="1:35" s="169" customFormat="1">
      <c r="A3424" s="168"/>
      <c r="AE3424" s="169">
        <v>2700</v>
      </c>
      <c r="AF3424" s="169">
        <v>2600</v>
      </c>
      <c r="AG3424" s="169">
        <v>3000</v>
      </c>
      <c r="AH3424" s="169">
        <v>3000</v>
      </c>
      <c r="AI3424" s="169">
        <v>2300</v>
      </c>
    </row>
    <row r="3425" spans="1:35" s="169" customFormat="1">
      <c r="A3425" s="168"/>
      <c r="AE3425" s="169">
        <v>3650</v>
      </c>
      <c r="AF3425" s="169">
        <v>3350</v>
      </c>
      <c r="AG3425" s="169">
        <v>3650</v>
      </c>
      <c r="AH3425" s="169">
        <v>3900</v>
      </c>
      <c r="AI3425" s="169">
        <v>3250</v>
      </c>
    </row>
    <row r="3426" spans="1:35" s="169" customFormat="1">
      <c r="A3426" s="168"/>
      <c r="AE3426" s="169">
        <v>4150</v>
      </c>
      <c r="AF3426" s="169">
        <v>4100</v>
      </c>
      <c r="AG3426" s="169">
        <v>4500</v>
      </c>
      <c r="AH3426" s="169">
        <v>-99999999999</v>
      </c>
      <c r="AI3426" s="169">
        <v>3750</v>
      </c>
    </row>
    <row r="3427" spans="1:35" s="169" customFormat="1">
      <c r="A3427" s="168"/>
      <c r="AE3427" s="169">
        <v>3820</v>
      </c>
      <c r="AF3427" s="169">
        <v>3720</v>
      </c>
      <c r="AG3427" s="169">
        <v>4070</v>
      </c>
      <c r="AH3427" s="169">
        <v>3900</v>
      </c>
      <c r="AI3427" s="169">
        <v>3530</v>
      </c>
    </row>
    <row r="3428" spans="1:35" s="169" customFormat="1">
      <c r="A3428" s="168"/>
      <c r="AE3428" s="169">
        <v>3650</v>
      </c>
      <c r="AF3428" s="169">
        <v>3350</v>
      </c>
      <c r="AG3428" s="169">
        <v>3650</v>
      </c>
      <c r="AH3428" s="169">
        <v>3900</v>
      </c>
      <c r="AI3428" s="169">
        <v>3250</v>
      </c>
    </row>
    <row r="3429" spans="1:35" s="169" customFormat="1">
      <c r="A3429" s="168"/>
      <c r="AE3429" s="169">
        <v>2700</v>
      </c>
      <c r="AF3429" s="169">
        <v>2600</v>
      </c>
      <c r="AG3429" s="169">
        <v>3000</v>
      </c>
      <c r="AH3429" s="169">
        <v>3000</v>
      </c>
      <c r="AI3429" s="169">
        <v>2300</v>
      </c>
    </row>
    <row r="3430" spans="1:35" s="169" customFormat="1">
      <c r="A3430" s="168"/>
      <c r="AE3430" s="169">
        <v>4400</v>
      </c>
      <c r="AF3430" s="169">
        <v>4000</v>
      </c>
      <c r="AG3430" s="169">
        <v>4400</v>
      </c>
      <c r="AH3430" s="169">
        <v>-99999999999</v>
      </c>
      <c r="AI3430" s="169">
        <v>4000</v>
      </c>
    </row>
    <row r="3431" spans="1:35" s="169" customFormat="1">
      <c r="A3431" s="168"/>
      <c r="AE3431" s="169">
        <v>4000</v>
      </c>
      <c r="AF3431" s="169">
        <v>3950</v>
      </c>
      <c r="AG3431" s="169">
        <v>4350</v>
      </c>
      <c r="AH3431" s="169">
        <v>4100</v>
      </c>
      <c r="AI3431" s="169">
        <v>3780</v>
      </c>
    </row>
    <row r="3432" spans="1:35" s="169" customFormat="1">
      <c r="A3432" s="168"/>
      <c r="AE3432" s="169">
        <v>4000</v>
      </c>
      <c r="AF3432" s="169">
        <v>3950</v>
      </c>
      <c r="AG3432" s="169">
        <v>4350</v>
      </c>
      <c r="AH3432" s="169">
        <v>4100</v>
      </c>
      <c r="AI3432" s="169">
        <v>3780</v>
      </c>
    </row>
    <row r="3433" spans="1:35" s="169" customFormat="1">
      <c r="A3433" s="168"/>
      <c r="AE3433" s="169">
        <v>3200</v>
      </c>
      <c r="AF3433" s="169">
        <v>2500</v>
      </c>
      <c r="AG3433" s="169">
        <v>2900</v>
      </c>
      <c r="AH3433" s="169">
        <v>3800</v>
      </c>
      <c r="AI3433" s="169">
        <v>2950</v>
      </c>
    </row>
    <row r="3434" spans="1:35" s="169" customFormat="1">
      <c r="A3434" s="168"/>
      <c r="AE3434" s="169">
        <v>3200</v>
      </c>
      <c r="AF3434" s="169">
        <v>2500</v>
      </c>
      <c r="AG3434" s="169">
        <v>2900</v>
      </c>
      <c r="AH3434" s="169">
        <v>3900</v>
      </c>
      <c r="AI3434" s="169">
        <v>3000</v>
      </c>
    </row>
    <row r="3435" spans="1:35" s="169" customFormat="1">
      <c r="A3435" s="168"/>
      <c r="AE3435" s="169">
        <v>3200</v>
      </c>
      <c r="AF3435" s="169">
        <v>2500</v>
      </c>
      <c r="AG3435" s="169">
        <v>2900</v>
      </c>
      <c r="AH3435" s="169">
        <v>3900</v>
      </c>
      <c r="AI3435" s="169">
        <v>3000</v>
      </c>
    </row>
    <row r="3436" spans="1:35" s="169" customFormat="1">
      <c r="A3436" s="168"/>
      <c r="AE3436" s="169">
        <v>2800</v>
      </c>
      <c r="AF3436" s="169">
        <v>2100</v>
      </c>
      <c r="AG3436" s="169">
        <v>2500</v>
      </c>
      <c r="AH3436" s="169">
        <v>3700</v>
      </c>
      <c r="AI3436" s="169">
        <v>2450</v>
      </c>
    </row>
    <row r="3437" spans="1:35" s="169" customFormat="1">
      <c r="A3437" s="168"/>
      <c r="AE3437" s="169">
        <v>2500</v>
      </c>
      <c r="AF3437" s="169">
        <v>2100</v>
      </c>
      <c r="AG3437" s="169">
        <v>-99999999999</v>
      </c>
      <c r="AH3437" s="169">
        <v>2700</v>
      </c>
      <c r="AI3437" s="169">
        <v>2100</v>
      </c>
    </row>
    <row r="3438" spans="1:35" s="169" customFormat="1">
      <c r="A3438" s="168"/>
      <c r="AE3438" s="169">
        <v>3100</v>
      </c>
      <c r="AF3438" s="169">
        <v>2400</v>
      </c>
      <c r="AG3438" s="169">
        <v>2800</v>
      </c>
      <c r="AH3438" s="169">
        <v>3900</v>
      </c>
      <c r="AI3438" s="169">
        <v>2750</v>
      </c>
    </row>
    <row r="3439" spans="1:35" s="169" customFormat="1">
      <c r="A3439" s="168"/>
      <c r="AE3439" s="169">
        <v>3100</v>
      </c>
      <c r="AF3439" s="169">
        <v>2400</v>
      </c>
      <c r="AG3439" s="169">
        <v>2800</v>
      </c>
      <c r="AH3439" s="169">
        <v>4000</v>
      </c>
      <c r="AI3439" s="169">
        <v>2750</v>
      </c>
    </row>
    <row r="3440" spans="1:35" s="12" customFormat="1">
      <c r="A3440" s="172"/>
      <c r="AE3440" s="12">
        <v>16300</v>
      </c>
      <c r="AF3440" s="12">
        <v>17300</v>
      </c>
      <c r="AG3440" s="12">
        <v>16700</v>
      </c>
      <c r="AH3440" s="12">
        <v>15100</v>
      </c>
    </row>
    <row r="3441" spans="1:34" s="12" customFormat="1">
      <c r="A3441" s="172"/>
      <c r="AE3441" s="12">
        <v>16300</v>
      </c>
      <c r="AF3441" s="12">
        <v>17300</v>
      </c>
      <c r="AG3441" s="12">
        <v>16700</v>
      </c>
      <c r="AH3441" s="12">
        <v>15100</v>
      </c>
    </row>
    <row r="3442" spans="1:34" s="12" customFormat="1">
      <c r="A3442" s="172"/>
      <c r="AE3442" s="12">
        <v>16300</v>
      </c>
      <c r="AF3442" s="12">
        <v>17300</v>
      </c>
      <c r="AG3442" s="12">
        <v>16700</v>
      </c>
      <c r="AH3442" s="12">
        <v>15100</v>
      </c>
    </row>
    <row r="3443" spans="1:34" s="12" customFormat="1">
      <c r="A3443" s="172"/>
      <c r="AE3443" s="12">
        <v>16300</v>
      </c>
      <c r="AF3443" s="12">
        <v>17300</v>
      </c>
      <c r="AG3443" s="12">
        <v>16700</v>
      </c>
      <c r="AH3443" s="12">
        <v>15100</v>
      </c>
    </row>
    <row r="3444" spans="1:34" s="12" customFormat="1">
      <c r="A3444" s="172"/>
      <c r="AE3444" s="12">
        <v>16300</v>
      </c>
      <c r="AF3444" s="12">
        <v>17300</v>
      </c>
      <c r="AG3444" s="12">
        <v>16700</v>
      </c>
      <c r="AH3444" s="12">
        <v>15100</v>
      </c>
    </row>
    <row r="3445" spans="1:34" s="12" customFormat="1">
      <c r="A3445" s="172"/>
      <c r="AE3445" s="12">
        <v>16300</v>
      </c>
      <c r="AF3445" s="12">
        <v>17300</v>
      </c>
      <c r="AG3445" s="12">
        <v>16700</v>
      </c>
      <c r="AH3445" s="12">
        <v>15100</v>
      </c>
    </row>
    <row r="3446" spans="1:34" s="12" customFormat="1">
      <c r="A3446" s="172"/>
      <c r="AE3446" s="12">
        <v>16300</v>
      </c>
      <c r="AF3446" s="12">
        <v>17300</v>
      </c>
      <c r="AG3446" s="12">
        <v>16700</v>
      </c>
      <c r="AH3446" s="12">
        <v>15100</v>
      </c>
    </row>
    <row r="3447" spans="1:34" s="12" customFormat="1">
      <c r="A3447" s="172"/>
      <c r="AE3447" s="12">
        <v>16500</v>
      </c>
      <c r="AF3447" s="12">
        <v>17500</v>
      </c>
      <c r="AG3447" s="12">
        <v>17200</v>
      </c>
      <c r="AH3447" s="12">
        <v>15400</v>
      </c>
    </row>
    <row r="3448" spans="1:34" s="12" customFormat="1">
      <c r="A3448" s="172"/>
      <c r="AE3448" s="12">
        <v>16500</v>
      </c>
      <c r="AF3448" s="12">
        <v>17500</v>
      </c>
      <c r="AG3448" s="12">
        <v>17200</v>
      </c>
      <c r="AH3448" s="12">
        <v>15400</v>
      </c>
    </row>
    <row r="3449" spans="1:34" s="12" customFormat="1">
      <c r="A3449" s="172"/>
      <c r="AE3449" s="12">
        <v>17300</v>
      </c>
      <c r="AF3449" s="12">
        <v>18300</v>
      </c>
      <c r="AG3449" s="12">
        <v>18600</v>
      </c>
      <c r="AH3449" s="12">
        <v>15800</v>
      </c>
    </row>
    <row r="3450" spans="1:34" s="12" customFormat="1">
      <c r="A3450" s="172"/>
      <c r="AE3450" s="12">
        <v>16500</v>
      </c>
      <c r="AF3450" s="12">
        <v>17500</v>
      </c>
      <c r="AG3450" s="12">
        <v>17200</v>
      </c>
      <c r="AH3450" s="12">
        <v>15400</v>
      </c>
    </row>
    <row r="3451" spans="1:34" s="12" customFormat="1">
      <c r="A3451" s="172"/>
      <c r="AE3451" s="12">
        <v>16500</v>
      </c>
      <c r="AF3451" s="12">
        <v>17500</v>
      </c>
      <c r="AG3451" s="12">
        <v>17200</v>
      </c>
      <c r="AH3451" s="12">
        <v>15400</v>
      </c>
    </row>
    <row r="3452" spans="1:34" s="12" customFormat="1">
      <c r="A3452" s="172"/>
      <c r="AE3452" s="12">
        <v>16500</v>
      </c>
      <c r="AF3452" s="12">
        <v>17500</v>
      </c>
      <c r="AG3452" s="12">
        <v>17200</v>
      </c>
      <c r="AH3452" s="12">
        <v>15400</v>
      </c>
    </row>
    <row r="3453" spans="1:34" s="12" customFormat="1">
      <c r="A3453" s="172"/>
      <c r="AE3453" s="12">
        <v>16500</v>
      </c>
      <c r="AF3453" s="12">
        <v>17500</v>
      </c>
      <c r="AG3453" s="12">
        <v>17200</v>
      </c>
      <c r="AH3453" s="12">
        <v>15400</v>
      </c>
    </row>
    <row r="3454" spans="1:34" s="12" customFormat="1">
      <c r="A3454" s="172"/>
      <c r="AE3454" s="12">
        <v>16500</v>
      </c>
      <c r="AF3454" s="12">
        <v>17500</v>
      </c>
      <c r="AG3454" s="12">
        <v>17200</v>
      </c>
      <c r="AH3454" s="12">
        <v>15400</v>
      </c>
    </row>
    <row r="3455" spans="1:34" s="12" customFormat="1">
      <c r="A3455" s="172"/>
      <c r="AE3455" s="12">
        <v>16500</v>
      </c>
      <c r="AF3455" s="12">
        <v>17500</v>
      </c>
      <c r="AG3455" s="12">
        <v>17200</v>
      </c>
      <c r="AH3455" s="12">
        <v>15400</v>
      </c>
    </row>
    <row r="3456" spans="1:34" s="12" customFormat="1">
      <c r="A3456" s="172"/>
      <c r="AE3456" s="12">
        <v>16500</v>
      </c>
      <c r="AF3456" s="12">
        <v>17500</v>
      </c>
      <c r="AG3456" s="12">
        <v>17200</v>
      </c>
      <c r="AH3456" s="12">
        <v>15400</v>
      </c>
    </row>
    <row r="3457" spans="1:34" s="12" customFormat="1">
      <c r="A3457" s="172"/>
      <c r="AE3457" s="12">
        <v>16500</v>
      </c>
      <c r="AF3457" s="12">
        <v>17500</v>
      </c>
      <c r="AG3457" s="12">
        <v>17200</v>
      </c>
      <c r="AH3457" s="12">
        <v>15400</v>
      </c>
    </row>
    <row r="3458" spans="1:34" s="12" customFormat="1">
      <c r="A3458" s="172"/>
      <c r="AE3458" s="12">
        <v>16900</v>
      </c>
      <c r="AF3458" s="12">
        <v>17900</v>
      </c>
      <c r="AG3458" s="12">
        <v>18100</v>
      </c>
      <c r="AH3458" s="12">
        <v>15600</v>
      </c>
    </row>
    <row r="3459" spans="1:34" s="12" customFormat="1">
      <c r="A3459" s="172"/>
      <c r="AE3459" s="12">
        <v>16900</v>
      </c>
      <c r="AF3459" s="12">
        <v>17900</v>
      </c>
      <c r="AG3459" s="12">
        <v>18100</v>
      </c>
      <c r="AH3459" s="12">
        <v>15600</v>
      </c>
    </row>
    <row r="3460" spans="1:34" s="12" customFormat="1">
      <c r="A3460" s="172"/>
      <c r="AE3460" s="12">
        <v>16900</v>
      </c>
      <c r="AF3460" s="12">
        <v>17900</v>
      </c>
      <c r="AG3460" s="12">
        <v>18100</v>
      </c>
      <c r="AH3460" s="12">
        <v>15600</v>
      </c>
    </row>
    <row r="3461" spans="1:34" s="12" customFormat="1">
      <c r="A3461" s="172"/>
      <c r="AE3461" s="12">
        <v>16900</v>
      </c>
      <c r="AF3461" s="12">
        <v>17900</v>
      </c>
      <c r="AG3461" s="12">
        <v>18100</v>
      </c>
      <c r="AH3461" s="12">
        <v>15600</v>
      </c>
    </row>
    <row r="3462" spans="1:34" s="12" customFormat="1">
      <c r="A3462" s="172"/>
      <c r="AE3462" s="12">
        <v>16900</v>
      </c>
      <c r="AF3462" s="12">
        <v>17900</v>
      </c>
      <c r="AG3462" s="12">
        <v>18100</v>
      </c>
      <c r="AH3462" s="12">
        <v>15600</v>
      </c>
    </row>
    <row r="3463" spans="1:34" s="12" customFormat="1">
      <c r="A3463" s="172"/>
      <c r="AE3463" s="12">
        <v>16900</v>
      </c>
      <c r="AF3463" s="12">
        <v>17900</v>
      </c>
      <c r="AG3463" s="12">
        <v>18100</v>
      </c>
      <c r="AH3463" s="12">
        <v>15600</v>
      </c>
    </row>
    <row r="3464" spans="1:34" s="12" customFormat="1">
      <c r="A3464" s="172"/>
      <c r="AE3464" s="12">
        <v>17300</v>
      </c>
      <c r="AF3464" s="12">
        <v>18300</v>
      </c>
      <c r="AG3464" s="12">
        <v>18600</v>
      </c>
      <c r="AH3464" s="12">
        <v>15800</v>
      </c>
    </row>
    <row r="3465" spans="1:34" s="12" customFormat="1">
      <c r="A3465" s="172"/>
      <c r="AE3465" s="12">
        <v>17400</v>
      </c>
      <c r="AF3465" s="12">
        <v>18400</v>
      </c>
      <c r="AG3465" s="12">
        <v>18800</v>
      </c>
      <c r="AH3465" s="12">
        <v>16800</v>
      </c>
    </row>
    <row r="3466" spans="1:34" s="12" customFormat="1">
      <c r="A3466" s="172"/>
      <c r="AE3466" s="12">
        <v>17400</v>
      </c>
      <c r="AF3466" s="12">
        <v>18400</v>
      </c>
      <c r="AG3466" s="12">
        <v>18800</v>
      </c>
      <c r="AH3466" s="12">
        <v>16800</v>
      </c>
    </row>
    <row r="3467" spans="1:34" s="12" customFormat="1">
      <c r="A3467" s="172"/>
      <c r="AE3467" s="12">
        <v>18400</v>
      </c>
      <c r="AF3467" s="12">
        <v>19400</v>
      </c>
      <c r="AG3467" s="12">
        <v>19400</v>
      </c>
      <c r="AH3467" s="12">
        <v>17300</v>
      </c>
    </row>
    <row r="3468" spans="1:34" s="12" customFormat="1">
      <c r="A3468" s="172"/>
      <c r="AE3468" s="12">
        <v>18400</v>
      </c>
      <c r="AF3468" s="12">
        <v>19400</v>
      </c>
      <c r="AG3468" s="12">
        <v>19400</v>
      </c>
      <c r="AH3468" s="12">
        <v>17300</v>
      </c>
    </row>
    <row r="3469" spans="1:34" s="12" customFormat="1">
      <c r="A3469" s="172"/>
      <c r="AE3469" s="12">
        <v>20100</v>
      </c>
      <c r="AF3469" s="12">
        <v>21100</v>
      </c>
      <c r="AG3469" s="12">
        <v>22200</v>
      </c>
      <c r="AH3469" s="12">
        <v>18750</v>
      </c>
    </row>
    <row r="3470" spans="1:34" s="12" customFormat="1">
      <c r="A3470" s="172"/>
      <c r="AE3470" s="12">
        <v>20100</v>
      </c>
      <c r="AF3470" s="12">
        <v>21100</v>
      </c>
      <c r="AG3470" s="12">
        <v>22200</v>
      </c>
      <c r="AH3470" s="12">
        <v>18750</v>
      </c>
    </row>
    <row r="3471" spans="1:34" s="12" customFormat="1">
      <c r="A3471" s="172"/>
      <c r="AE3471" s="12">
        <v>16300</v>
      </c>
      <c r="AF3471" s="12">
        <v>17300</v>
      </c>
      <c r="AG3471" s="12">
        <v>16700</v>
      </c>
      <c r="AH3471" s="12">
        <v>15100</v>
      </c>
    </row>
    <row r="3472" spans="1:34" s="12" customFormat="1">
      <c r="A3472" s="172"/>
      <c r="AE3472" s="12">
        <v>16300</v>
      </c>
      <c r="AF3472" s="12">
        <v>17300</v>
      </c>
      <c r="AG3472" s="12">
        <v>16700</v>
      </c>
      <c r="AH3472" s="12">
        <v>15100</v>
      </c>
    </row>
    <row r="3473" spans="1:34" s="12" customFormat="1">
      <c r="A3473" s="172"/>
      <c r="AE3473" s="12">
        <v>16300</v>
      </c>
      <c r="AF3473" s="12">
        <v>17300</v>
      </c>
      <c r="AG3473" s="12">
        <v>16700</v>
      </c>
      <c r="AH3473" s="12">
        <v>15100</v>
      </c>
    </row>
    <row r="3474" spans="1:34" s="12" customFormat="1">
      <c r="A3474" s="172"/>
      <c r="AE3474" s="12">
        <v>16300</v>
      </c>
      <c r="AF3474" s="12">
        <v>17300</v>
      </c>
      <c r="AG3474" s="12">
        <v>16700</v>
      </c>
      <c r="AH3474" s="12">
        <v>15100</v>
      </c>
    </row>
    <row r="3475" spans="1:34" s="12" customFormat="1">
      <c r="A3475" s="172"/>
      <c r="AE3475" s="12">
        <v>16300</v>
      </c>
      <c r="AF3475" s="12">
        <v>17300</v>
      </c>
      <c r="AG3475" s="12">
        <v>16700</v>
      </c>
      <c r="AH3475" s="12">
        <v>15100</v>
      </c>
    </row>
    <row r="3476" spans="1:34" s="12" customFormat="1">
      <c r="A3476" s="172"/>
      <c r="AE3476" s="12">
        <v>16300</v>
      </c>
      <c r="AF3476" s="12">
        <v>17300</v>
      </c>
      <c r="AG3476" s="12">
        <v>16700</v>
      </c>
      <c r="AH3476" s="12">
        <v>15100</v>
      </c>
    </row>
    <row r="3477" spans="1:34" s="12" customFormat="1">
      <c r="A3477" s="172"/>
      <c r="AE3477" s="12">
        <v>16300</v>
      </c>
      <c r="AF3477" s="12">
        <v>17300</v>
      </c>
      <c r="AG3477" s="12">
        <v>16700</v>
      </c>
      <c r="AH3477" s="12">
        <v>15100</v>
      </c>
    </row>
    <row r="3478" spans="1:34" s="12" customFormat="1">
      <c r="A3478" s="172"/>
      <c r="AE3478" s="12">
        <v>16500</v>
      </c>
      <c r="AF3478" s="12">
        <v>17500</v>
      </c>
      <c r="AG3478" s="12">
        <v>17200</v>
      </c>
      <c r="AH3478" s="12">
        <v>15400</v>
      </c>
    </row>
    <row r="3479" spans="1:34" s="12" customFormat="1">
      <c r="A3479" s="172"/>
      <c r="AE3479" s="12">
        <v>16500</v>
      </c>
      <c r="AF3479" s="12">
        <v>17500</v>
      </c>
      <c r="AG3479" s="12">
        <v>17200</v>
      </c>
      <c r="AH3479" s="12">
        <v>15400</v>
      </c>
    </row>
    <row r="3480" spans="1:34" s="12" customFormat="1">
      <c r="A3480" s="172"/>
      <c r="AE3480" s="12">
        <v>20100</v>
      </c>
      <c r="AF3480" s="12">
        <v>21100</v>
      </c>
      <c r="AG3480" s="12">
        <v>22200</v>
      </c>
      <c r="AH3480" s="12">
        <v>18750</v>
      </c>
    </row>
    <row r="3481" spans="1:34" s="12" customFormat="1">
      <c r="A3481" s="172"/>
      <c r="AE3481" s="12">
        <v>16500</v>
      </c>
      <c r="AF3481" s="12">
        <v>17500</v>
      </c>
      <c r="AG3481" s="12">
        <v>17200</v>
      </c>
      <c r="AH3481" s="12">
        <v>15400</v>
      </c>
    </row>
    <row r="3482" spans="1:34" s="12" customFormat="1">
      <c r="A3482" s="172"/>
      <c r="AE3482" s="12">
        <v>16500</v>
      </c>
      <c r="AF3482" s="12">
        <v>17500</v>
      </c>
      <c r="AG3482" s="12">
        <v>17200</v>
      </c>
      <c r="AH3482" s="12">
        <v>15400</v>
      </c>
    </row>
    <row r="3483" spans="1:34" s="12" customFormat="1">
      <c r="A3483" s="172"/>
      <c r="AE3483" s="12">
        <v>16500</v>
      </c>
      <c r="AF3483" s="12">
        <v>17500</v>
      </c>
      <c r="AG3483" s="12">
        <v>17200</v>
      </c>
      <c r="AH3483" s="12">
        <v>15400</v>
      </c>
    </row>
    <row r="3484" spans="1:34" s="12" customFormat="1">
      <c r="A3484" s="172"/>
      <c r="AE3484" s="12">
        <v>16900</v>
      </c>
      <c r="AF3484" s="12">
        <v>17900</v>
      </c>
      <c r="AG3484" s="12">
        <v>18100</v>
      </c>
      <c r="AH3484" s="12">
        <v>15600</v>
      </c>
    </row>
    <row r="3485" spans="1:34" s="12" customFormat="1">
      <c r="A3485" s="172"/>
      <c r="AE3485" s="12">
        <v>16900</v>
      </c>
      <c r="AF3485" s="12">
        <v>17900</v>
      </c>
      <c r="AG3485" s="12">
        <v>18100</v>
      </c>
      <c r="AH3485" s="12">
        <v>15600</v>
      </c>
    </row>
    <row r="3486" spans="1:34" s="12" customFormat="1">
      <c r="A3486" s="172"/>
      <c r="AE3486" s="12">
        <v>16500</v>
      </c>
      <c r="AF3486" s="12">
        <v>17500</v>
      </c>
      <c r="AG3486" s="12">
        <v>17200</v>
      </c>
      <c r="AH3486" s="12">
        <v>15400</v>
      </c>
    </row>
    <row r="3487" spans="1:34" s="12" customFormat="1">
      <c r="A3487" s="172"/>
      <c r="AE3487" s="12">
        <v>16500</v>
      </c>
      <c r="AF3487" s="12">
        <v>17500</v>
      </c>
      <c r="AG3487" s="12">
        <v>17200</v>
      </c>
      <c r="AH3487" s="12">
        <v>15400</v>
      </c>
    </row>
    <row r="3488" spans="1:34" s="12" customFormat="1">
      <c r="A3488" s="172"/>
      <c r="AE3488" s="12">
        <v>16500</v>
      </c>
      <c r="AF3488" s="12">
        <v>17500</v>
      </c>
      <c r="AG3488" s="12">
        <v>17200</v>
      </c>
      <c r="AH3488" s="12">
        <v>15400</v>
      </c>
    </row>
    <row r="3489" spans="1:34" s="12" customFormat="1">
      <c r="A3489" s="172"/>
      <c r="AE3489" s="12">
        <v>16300</v>
      </c>
      <c r="AF3489" s="12">
        <v>17300</v>
      </c>
      <c r="AG3489" s="12">
        <v>16700</v>
      </c>
      <c r="AH3489" s="12">
        <v>15100</v>
      </c>
    </row>
    <row r="3490" spans="1:34" s="12" customFormat="1">
      <c r="A3490" s="172"/>
      <c r="AE3490" s="12">
        <v>16300</v>
      </c>
      <c r="AF3490" s="12">
        <v>17300</v>
      </c>
      <c r="AG3490" s="12">
        <v>16700</v>
      </c>
      <c r="AH3490" s="12">
        <v>15100</v>
      </c>
    </row>
    <row r="3491" spans="1:34" s="12" customFormat="1">
      <c r="A3491" s="172"/>
      <c r="AE3491" s="12">
        <v>16500</v>
      </c>
      <c r="AF3491" s="12">
        <v>17500</v>
      </c>
      <c r="AG3491" s="12">
        <v>17200</v>
      </c>
      <c r="AH3491" s="12">
        <v>15400</v>
      </c>
    </row>
    <row r="3492" spans="1:34" s="12" customFormat="1">
      <c r="A3492" s="172"/>
      <c r="AE3492" s="12">
        <v>16300</v>
      </c>
      <c r="AF3492" s="12">
        <v>17300</v>
      </c>
      <c r="AG3492" s="12">
        <v>16700</v>
      </c>
      <c r="AH3492" s="12">
        <v>15100</v>
      </c>
    </row>
    <row r="3493" spans="1:34" s="12" customFormat="1">
      <c r="A3493" s="172"/>
      <c r="AE3493" s="12">
        <v>16300</v>
      </c>
      <c r="AF3493" s="12">
        <v>17300</v>
      </c>
      <c r="AG3493" s="12">
        <v>16700</v>
      </c>
      <c r="AH3493" s="12">
        <v>15100</v>
      </c>
    </row>
    <row r="3494" spans="1:34" s="12" customFormat="1">
      <c r="A3494" s="172"/>
      <c r="AE3494" s="12">
        <v>16300</v>
      </c>
      <c r="AF3494" s="12">
        <v>17300</v>
      </c>
      <c r="AG3494" s="12">
        <v>16700</v>
      </c>
      <c r="AH3494" s="12">
        <v>15400</v>
      </c>
    </row>
    <row r="3495" spans="1:34" s="12" customFormat="1">
      <c r="A3495" s="172"/>
      <c r="AE3495" s="12">
        <v>16500</v>
      </c>
      <c r="AF3495" s="12">
        <v>17500</v>
      </c>
      <c r="AG3495" s="12">
        <v>16700</v>
      </c>
      <c r="AH3495" s="12">
        <v>15400</v>
      </c>
    </row>
    <row r="3496" spans="1:34" s="12" customFormat="1">
      <c r="A3496" s="172"/>
      <c r="AE3496" s="12">
        <v>-99999999999</v>
      </c>
      <c r="AF3496" s="12">
        <v>-99999999999</v>
      </c>
      <c r="AG3496" s="12">
        <v>-99999999999</v>
      </c>
      <c r="AH3496" s="12">
        <v>-99999999999</v>
      </c>
    </row>
    <row r="3497" spans="1:34" s="12" customFormat="1">
      <c r="A3497" s="172"/>
      <c r="AE3497" s="12">
        <v>16900</v>
      </c>
      <c r="AF3497" s="12">
        <v>17900</v>
      </c>
      <c r="AG3497" s="12">
        <v>18100</v>
      </c>
      <c r="AH3497" s="12">
        <v>15600</v>
      </c>
    </row>
    <row r="3498" spans="1:34" s="12" customFormat="1">
      <c r="A3498" s="172"/>
      <c r="AE3498" s="12">
        <v>16500</v>
      </c>
      <c r="AF3498" s="12">
        <v>17500</v>
      </c>
      <c r="AG3498" s="12">
        <v>17200</v>
      </c>
      <c r="AH3498" s="12">
        <v>15400</v>
      </c>
    </row>
    <row r="3499" spans="1:34" s="12" customFormat="1">
      <c r="A3499" s="172"/>
      <c r="AE3499" s="12">
        <v>16500</v>
      </c>
      <c r="AF3499" s="12">
        <v>17500</v>
      </c>
      <c r="AG3499" s="12">
        <v>17200</v>
      </c>
      <c r="AH3499" s="12">
        <v>15400</v>
      </c>
    </row>
    <row r="3500" spans="1:34" s="12" customFormat="1">
      <c r="A3500" s="172"/>
      <c r="AE3500" s="12">
        <v>16900</v>
      </c>
      <c r="AF3500" s="12">
        <v>17900</v>
      </c>
      <c r="AG3500" s="12">
        <v>18100</v>
      </c>
      <c r="AH3500" s="12">
        <v>15600</v>
      </c>
    </row>
    <row r="3501" spans="1:34" s="12" customFormat="1">
      <c r="A3501" s="172"/>
      <c r="AE3501" s="12">
        <v>16500</v>
      </c>
      <c r="AF3501" s="12">
        <v>17500</v>
      </c>
      <c r="AG3501" s="12">
        <v>17200</v>
      </c>
      <c r="AH3501" s="12">
        <v>15400</v>
      </c>
    </row>
    <row r="3502" spans="1:34" s="12" customFormat="1">
      <c r="A3502" s="172"/>
      <c r="AE3502" s="12">
        <v>16500</v>
      </c>
      <c r="AF3502" s="12">
        <v>17500</v>
      </c>
      <c r="AG3502" s="12">
        <v>17200</v>
      </c>
      <c r="AH3502" s="12">
        <v>15400</v>
      </c>
    </row>
    <row r="3503" spans="1:34" s="12" customFormat="1">
      <c r="A3503" s="172"/>
      <c r="AE3503" s="12">
        <v>16900</v>
      </c>
      <c r="AF3503" s="12">
        <v>17900</v>
      </c>
      <c r="AG3503" s="12">
        <v>18100</v>
      </c>
      <c r="AH3503" s="12">
        <v>15600</v>
      </c>
    </row>
    <row r="3504" spans="1:34" s="12" customFormat="1">
      <c r="A3504" s="172"/>
      <c r="AE3504" s="12">
        <v>17600</v>
      </c>
      <c r="AF3504" s="12">
        <v>18600</v>
      </c>
      <c r="AG3504" s="12">
        <v>19200</v>
      </c>
      <c r="AH3504" s="12">
        <v>16500</v>
      </c>
    </row>
    <row r="3505" spans="1:34" s="12" customFormat="1">
      <c r="A3505" s="172"/>
      <c r="AE3505" s="12">
        <v>17400</v>
      </c>
      <c r="AF3505" s="12">
        <v>18400</v>
      </c>
      <c r="AG3505" s="12">
        <v>18800</v>
      </c>
      <c r="AH3505" s="12">
        <v>16800</v>
      </c>
    </row>
    <row r="3506" spans="1:34" s="12" customFormat="1">
      <c r="A3506" s="172"/>
      <c r="AE3506" s="12">
        <v>17400</v>
      </c>
      <c r="AF3506" s="12">
        <v>18400</v>
      </c>
      <c r="AG3506" s="12">
        <v>18800</v>
      </c>
      <c r="AH3506" s="12">
        <v>16800</v>
      </c>
    </row>
    <row r="3507" spans="1:34" s="12" customFormat="1">
      <c r="A3507" s="172"/>
      <c r="AE3507" s="12">
        <v>16900</v>
      </c>
      <c r="AF3507" s="12">
        <v>17900</v>
      </c>
      <c r="AG3507" s="12">
        <v>18100</v>
      </c>
      <c r="AH3507" s="12">
        <v>15600</v>
      </c>
    </row>
    <row r="3508" spans="1:34" s="12" customFormat="1">
      <c r="A3508" s="172"/>
      <c r="AE3508" s="12">
        <v>18300</v>
      </c>
      <c r="AF3508" s="12">
        <v>-99999999999</v>
      </c>
      <c r="AG3508" s="12">
        <v>19200</v>
      </c>
      <c r="AH3508" s="12">
        <v>17200</v>
      </c>
    </row>
    <row r="3509" spans="1:34" s="12" customFormat="1">
      <c r="A3509" s="172"/>
      <c r="AE3509" s="12">
        <v>16500</v>
      </c>
      <c r="AF3509" s="12">
        <v>17500</v>
      </c>
      <c r="AG3509" s="12">
        <v>17200</v>
      </c>
      <c r="AH3509" s="12">
        <v>15400</v>
      </c>
    </row>
    <row r="3510" spans="1:34" s="12" customFormat="1">
      <c r="A3510" s="172"/>
      <c r="AE3510" s="12">
        <v>16900</v>
      </c>
      <c r="AF3510" s="12">
        <v>17900</v>
      </c>
      <c r="AG3510" s="12">
        <v>18100</v>
      </c>
      <c r="AH3510" s="12">
        <v>15600</v>
      </c>
    </row>
    <row r="3511" spans="1:34" s="12" customFormat="1">
      <c r="A3511" s="172"/>
      <c r="AE3511" s="12">
        <v>16500</v>
      </c>
      <c r="AF3511" s="12">
        <v>17500</v>
      </c>
      <c r="AG3511" s="12">
        <v>17200</v>
      </c>
      <c r="AH3511" s="12">
        <v>15400</v>
      </c>
    </row>
    <row r="3512" spans="1:34" s="12" customFormat="1">
      <c r="A3512" s="172"/>
      <c r="AE3512" s="12">
        <v>16900</v>
      </c>
      <c r="AF3512" s="12">
        <v>17900</v>
      </c>
      <c r="AG3512" s="12">
        <v>18100</v>
      </c>
      <c r="AH3512" s="12">
        <v>15600</v>
      </c>
    </row>
    <row r="3513" spans="1:34" s="12" customFormat="1">
      <c r="A3513" s="172"/>
      <c r="AE3513" s="12">
        <v>16500</v>
      </c>
      <c r="AF3513" s="12">
        <v>17500</v>
      </c>
      <c r="AG3513" s="12">
        <v>17200</v>
      </c>
      <c r="AH3513" s="12">
        <v>15400</v>
      </c>
    </row>
    <row r="3514" spans="1:34" s="12" customFormat="1">
      <c r="A3514" s="172"/>
      <c r="AE3514" s="12">
        <v>16900</v>
      </c>
      <c r="AF3514" s="12">
        <v>17900</v>
      </c>
      <c r="AG3514" s="12">
        <v>18100</v>
      </c>
      <c r="AH3514" s="12">
        <v>15600</v>
      </c>
    </row>
    <row r="3515" spans="1:34" s="12" customFormat="1">
      <c r="A3515" s="172"/>
      <c r="AE3515" s="12">
        <v>16500</v>
      </c>
      <c r="AF3515" s="12">
        <v>17500</v>
      </c>
      <c r="AG3515" s="12">
        <v>17200</v>
      </c>
      <c r="AH3515" s="12">
        <v>15400</v>
      </c>
    </row>
    <row r="3516" spans="1:34" s="12" customFormat="1">
      <c r="A3516" s="172"/>
      <c r="AE3516" s="12">
        <v>16900</v>
      </c>
      <c r="AF3516" s="12">
        <v>17900</v>
      </c>
      <c r="AG3516" s="12">
        <v>18100</v>
      </c>
      <c r="AH3516" s="12">
        <v>15600</v>
      </c>
    </row>
    <row r="3517" spans="1:34" s="12" customFormat="1">
      <c r="A3517" s="172"/>
      <c r="AE3517" s="12">
        <v>16500</v>
      </c>
      <c r="AF3517" s="12">
        <v>17500</v>
      </c>
      <c r="AG3517" s="12">
        <v>17200</v>
      </c>
      <c r="AH3517" s="12">
        <v>15400</v>
      </c>
    </row>
    <row r="3518" spans="1:34" s="12" customFormat="1">
      <c r="A3518" s="172"/>
      <c r="AE3518" s="12">
        <v>16900</v>
      </c>
      <c r="AF3518" s="12">
        <v>17900</v>
      </c>
      <c r="AG3518" s="12">
        <v>18100</v>
      </c>
      <c r="AH3518" s="12">
        <v>15600</v>
      </c>
    </row>
    <row r="3519" spans="1:34" s="12" customFormat="1">
      <c r="A3519" s="172"/>
      <c r="AE3519" s="12">
        <v>16500</v>
      </c>
      <c r="AF3519" s="12">
        <v>17500</v>
      </c>
      <c r="AG3519" s="12">
        <v>17200</v>
      </c>
      <c r="AH3519" s="12">
        <v>15400</v>
      </c>
    </row>
    <row r="3520" spans="1:34" s="12" customFormat="1">
      <c r="A3520" s="172"/>
      <c r="AE3520" s="12">
        <v>16900</v>
      </c>
      <c r="AF3520" s="12">
        <v>17900</v>
      </c>
      <c r="AG3520" s="12">
        <v>18100</v>
      </c>
      <c r="AH3520" s="12">
        <v>15600</v>
      </c>
    </row>
    <row r="3521" spans="1:34" s="12" customFormat="1">
      <c r="A3521" s="172"/>
      <c r="AE3521" s="12">
        <v>-99999999999</v>
      </c>
      <c r="AF3521" s="12">
        <v>-99999999999</v>
      </c>
      <c r="AG3521" s="12">
        <v>-99999999999</v>
      </c>
      <c r="AH3521" s="12">
        <v>-99999999999</v>
      </c>
    </row>
    <row r="3522" spans="1:34" s="12" customFormat="1">
      <c r="A3522" s="172"/>
      <c r="AE3522" s="12">
        <v>-99999999999</v>
      </c>
      <c r="AF3522" s="12">
        <v>-99999999999</v>
      </c>
      <c r="AG3522" s="12">
        <v>-99999999999</v>
      </c>
      <c r="AH3522" s="12">
        <v>-99999999999</v>
      </c>
    </row>
    <row r="3523" spans="1:34" s="12" customFormat="1">
      <c r="A3523" s="172"/>
      <c r="AE3523" s="12">
        <v>16500</v>
      </c>
      <c r="AF3523" s="12">
        <v>17500</v>
      </c>
      <c r="AG3523" s="12">
        <v>17200</v>
      </c>
      <c r="AH3523" s="12">
        <v>15400</v>
      </c>
    </row>
    <row r="3524" spans="1:34" s="12" customFormat="1">
      <c r="A3524" s="172"/>
      <c r="AE3524" s="12">
        <v>16500</v>
      </c>
      <c r="AF3524" s="12">
        <v>17500</v>
      </c>
      <c r="AG3524" s="12">
        <v>17200</v>
      </c>
      <c r="AH3524" s="12">
        <v>15400</v>
      </c>
    </row>
    <row r="3525" spans="1:34" s="12" customFormat="1">
      <c r="A3525" s="172"/>
      <c r="AE3525" s="12">
        <v>16500</v>
      </c>
      <c r="AF3525" s="12">
        <v>17500</v>
      </c>
      <c r="AG3525" s="12">
        <v>17200</v>
      </c>
      <c r="AH3525" s="12">
        <v>15400</v>
      </c>
    </row>
    <row r="3526" spans="1:34" s="12" customFormat="1">
      <c r="A3526" s="172"/>
      <c r="AE3526" s="12">
        <v>16500</v>
      </c>
      <c r="AF3526" s="12">
        <v>17500</v>
      </c>
      <c r="AG3526" s="12">
        <v>17200</v>
      </c>
      <c r="AH3526" s="12">
        <v>15400</v>
      </c>
    </row>
    <row r="3527" spans="1:34" s="12" customFormat="1">
      <c r="A3527" s="172"/>
      <c r="AE3527" s="12">
        <v>16500</v>
      </c>
      <c r="AF3527" s="12">
        <v>17500</v>
      </c>
      <c r="AG3527" s="12">
        <v>17200</v>
      </c>
      <c r="AH3527" s="12">
        <v>15400</v>
      </c>
    </row>
    <row r="3528" spans="1:34" s="12" customFormat="1">
      <c r="A3528" s="172"/>
      <c r="AE3528" s="12">
        <v>16500</v>
      </c>
      <c r="AF3528" s="12">
        <v>17500</v>
      </c>
      <c r="AG3528" s="12">
        <v>17200</v>
      </c>
      <c r="AH3528" s="12">
        <v>15400</v>
      </c>
    </row>
    <row r="3529" spans="1:34" s="12" customFormat="1">
      <c r="A3529" s="172"/>
      <c r="AE3529" s="12">
        <v>17900</v>
      </c>
      <c r="AF3529" s="12">
        <v>18900</v>
      </c>
      <c r="AG3529" s="12">
        <v>19200</v>
      </c>
      <c r="AH3529" s="12">
        <v>16500</v>
      </c>
    </row>
    <row r="3530" spans="1:34" s="12" customFormat="1">
      <c r="A3530" s="172"/>
      <c r="AE3530" s="12">
        <v>17600</v>
      </c>
      <c r="AF3530" s="12">
        <v>18600</v>
      </c>
      <c r="AG3530" s="12">
        <v>19200</v>
      </c>
      <c r="AH3530" s="12">
        <v>16500</v>
      </c>
    </row>
    <row r="3531" spans="1:34" s="12" customFormat="1">
      <c r="A3531" s="172"/>
      <c r="AE3531" s="12">
        <v>2600</v>
      </c>
      <c r="AF3531" s="12">
        <v>3000</v>
      </c>
      <c r="AG3531" s="12">
        <v>3000</v>
      </c>
      <c r="AH3531" s="12">
        <v>2300</v>
      </c>
    </row>
    <row r="3532" spans="1:34" s="12" customFormat="1">
      <c r="A3532" s="172"/>
      <c r="AE3532" s="12">
        <v>3350</v>
      </c>
      <c r="AF3532" s="12">
        <v>3650</v>
      </c>
      <c r="AG3532" s="12">
        <v>3900</v>
      </c>
      <c r="AH3532" s="12">
        <v>3250</v>
      </c>
    </row>
    <row r="3533" spans="1:34" s="12" customFormat="1">
      <c r="A3533" s="172"/>
      <c r="AE3533" s="12">
        <v>4100</v>
      </c>
      <c r="AF3533" s="12">
        <v>4500</v>
      </c>
      <c r="AG3533" s="12">
        <v>-99999999999</v>
      </c>
      <c r="AH3533" s="12">
        <v>3750</v>
      </c>
    </row>
    <row r="3534" spans="1:34" s="12" customFormat="1">
      <c r="A3534" s="172"/>
      <c r="AE3534" s="12">
        <v>3720</v>
      </c>
      <c r="AF3534" s="12">
        <v>4070</v>
      </c>
      <c r="AG3534" s="12">
        <v>3900</v>
      </c>
      <c r="AH3534" s="12">
        <v>3530</v>
      </c>
    </row>
    <row r="3535" spans="1:34" s="12" customFormat="1">
      <c r="A3535" s="172"/>
      <c r="AE3535" s="12">
        <v>3350</v>
      </c>
      <c r="AF3535" s="12">
        <v>3650</v>
      </c>
      <c r="AG3535" s="12">
        <v>3900</v>
      </c>
      <c r="AH3535" s="12">
        <v>3250</v>
      </c>
    </row>
    <row r="3536" spans="1:34" s="12" customFormat="1">
      <c r="A3536" s="172"/>
      <c r="AE3536" s="12">
        <v>2600</v>
      </c>
      <c r="AF3536" s="12">
        <v>3000</v>
      </c>
      <c r="AG3536" s="12">
        <v>3000</v>
      </c>
      <c r="AH3536" s="12">
        <v>2300</v>
      </c>
    </row>
    <row r="3537" spans="1:34" s="12" customFormat="1">
      <c r="A3537" s="172"/>
      <c r="AE3537" s="12">
        <v>4000</v>
      </c>
      <c r="AF3537" s="12">
        <v>4400</v>
      </c>
      <c r="AG3537" s="12">
        <v>-99999999999</v>
      </c>
      <c r="AH3537" s="12">
        <v>4000</v>
      </c>
    </row>
    <row r="3538" spans="1:34" s="12" customFormat="1">
      <c r="A3538" s="172"/>
      <c r="AE3538" s="12">
        <v>3950</v>
      </c>
      <c r="AF3538" s="12">
        <v>4350</v>
      </c>
      <c r="AG3538" s="12">
        <v>4100</v>
      </c>
      <c r="AH3538" s="12">
        <v>3780</v>
      </c>
    </row>
    <row r="3539" spans="1:34" s="12" customFormat="1">
      <c r="A3539" s="172"/>
      <c r="AE3539" s="12">
        <v>3950</v>
      </c>
      <c r="AF3539" s="12">
        <v>4350</v>
      </c>
      <c r="AG3539" s="12">
        <v>4100</v>
      </c>
      <c r="AH3539" s="12">
        <v>3780</v>
      </c>
    </row>
    <row r="3540" spans="1:34" s="12" customFormat="1">
      <c r="A3540" s="172"/>
      <c r="AE3540" s="12">
        <v>2500</v>
      </c>
      <c r="AF3540" s="12">
        <v>2900</v>
      </c>
      <c r="AG3540" s="12">
        <v>3800</v>
      </c>
      <c r="AH3540" s="12">
        <v>2950</v>
      </c>
    </row>
    <row r="3541" spans="1:34" s="12" customFormat="1">
      <c r="A3541" s="172"/>
      <c r="AE3541" s="12">
        <v>2500</v>
      </c>
      <c r="AF3541" s="12">
        <v>2900</v>
      </c>
      <c r="AG3541" s="12">
        <v>3900</v>
      </c>
      <c r="AH3541" s="12">
        <v>3000</v>
      </c>
    </row>
    <row r="3542" spans="1:34" s="12" customFormat="1">
      <c r="A3542" s="172"/>
      <c r="AE3542" s="12">
        <v>2500</v>
      </c>
      <c r="AF3542" s="12">
        <v>2900</v>
      </c>
      <c r="AG3542" s="12">
        <v>3900</v>
      </c>
      <c r="AH3542" s="12">
        <v>3000</v>
      </c>
    </row>
    <row r="3543" spans="1:34" s="12" customFormat="1">
      <c r="A3543" s="172"/>
      <c r="AE3543" s="12">
        <v>2100</v>
      </c>
      <c r="AF3543" s="12">
        <v>2500</v>
      </c>
      <c r="AG3543" s="12">
        <v>3700</v>
      </c>
      <c r="AH3543" s="12">
        <v>2450</v>
      </c>
    </row>
    <row r="3544" spans="1:34" s="12" customFormat="1">
      <c r="A3544" s="172"/>
      <c r="AE3544" s="12">
        <v>2100</v>
      </c>
      <c r="AF3544" s="12">
        <v>-99999999999</v>
      </c>
      <c r="AG3544" s="12">
        <v>2700</v>
      </c>
      <c r="AH3544" s="12">
        <v>2100</v>
      </c>
    </row>
    <row r="3545" spans="1:34" s="12" customFormat="1">
      <c r="A3545" s="172"/>
      <c r="AE3545" s="12">
        <v>2400</v>
      </c>
      <c r="AF3545" s="12">
        <v>2800</v>
      </c>
      <c r="AG3545" s="12">
        <v>3900</v>
      </c>
      <c r="AH3545" s="12">
        <v>2750</v>
      </c>
    </row>
    <row r="3546" spans="1:34" s="12" customFormat="1">
      <c r="A3546" s="172"/>
      <c r="AE3546" s="12">
        <v>2400</v>
      </c>
      <c r="AF3546" s="12">
        <v>2800</v>
      </c>
      <c r="AG3546" s="12">
        <v>4000</v>
      </c>
      <c r="AH3546" s="12">
        <v>2750</v>
      </c>
    </row>
    <row r="3547" spans="1:34" s="167" customFormat="1">
      <c r="A3547" s="173"/>
      <c r="AE3547" s="167">
        <v>17300</v>
      </c>
      <c r="AF3547" s="167">
        <v>16700</v>
      </c>
      <c r="AG3547" s="167">
        <v>15100</v>
      </c>
    </row>
    <row r="3548" spans="1:34" s="167" customFormat="1">
      <c r="A3548" s="173"/>
      <c r="AE3548" s="167">
        <v>17300</v>
      </c>
      <c r="AF3548" s="167">
        <v>16700</v>
      </c>
      <c r="AG3548" s="167">
        <v>15100</v>
      </c>
    </row>
    <row r="3549" spans="1:34" s="167" customFormat="1">
      <c r="A3549" s="173"/>
      <c r="AE3549" s="167">
        <v>17300</v>
      </c>
      <c r="AF3549" s="167">
        <v>16700</v>
      </c>
      <c r="AG3549" s="167">
        <v>15100</v>
      </c>
    </row>
    <row r="3550" spans="1:34" s="167" customFormat="1">
      <c r="A3550" s="173"/>
      <c r="AE3550" s="167">
        <v>17300</v>
      </c>
      <c r="AF3550" s="167">
        <v>16700</v>
      </c>
      <c r="AG3550" s="167">
        <v>15100</v>
      </c>
    </row>
    <row r="3551" spans="1:34" s="167" customFormat="1">
      <c r="A3551" s="173"/>
      <c r="AE3551" s="167">
        <v>17300</v>
      </c>
      <c r="AF3551" s="167">
        <v>16700</v>
      </c>
      <c r="AG3551" s="167">
        <v>15100</v>
      </c>
    </row>
    <row r="3552" spans="1:34" s="167" customFormat="1">
      <c r="A3552" s="173"/>
      <c r="AE3552" s="167">
        <v>17300</v>
      </c>
      <c r="AF3552" s="167">
        <v>16700</v>
      </c>
      <c r="AG3552" s="167">
        <v>15100</v>
      </c>
    </row>
    <row r="3553" spans="1:33" s="167" customFormat="1">
      <c r="A3553" s="173"/>
      <c r="AE3553" s="167">
        <v>17300</v>
      </c>
      <c r="AF3553" s="167">
        <v>16700</v>
      </c>
      <c r="AG3553" s="167">
        <v>15100</v>
      </c>
    </row>
    <row r="3554" spans="1:33" s="167" customFormat="1">
      <c r="A3554" s="173"/>
      <c r="AE3554" s="167">
        <v>17500</v>
      </c>
      <c r="AF3554" s="167">
        <v>17200</v>
      </c>
      <c r="AG3554" s="167">
        <v>15400</v>
      </c>
    </row>
    <row r="3555" spans="1:33" s="167" customFormat="1">
      <c r="A3555" s="173"/>
      <c r="AE3555" s="167">
        <v>17500</v>
      </c>
      <c r="AF3555" s="167">
        <v>17200</v>
      </c>
      <c r="AG3555" s="167">
        <v>15400</v>
      </c>
    </row>
    <row r="3556" spans="1:33" s="167" customFormat="1">
      <c r="A3556" s="173"/>
      <c r="AE3556" s="167">
        <v>18300</v>
      </c>
      <c r="AF3556" s="167">
        <v>18600</v>
      </c>
      <c r="AG3556" s="167">
        <v>15800</v>
      </c>
    </row>
    <row r="3557" spans="1:33" s="167" customFormat="1">
      <c r="A3557" s="173"/>
      <c r="AE3557" s="167">
        <v>17500</v>
      </c>
      <c r="AF3557" s="167">
        <v>17200</v>
      </c>
      <c r="AG3557" s="167">
        <v>15400</v>
      </c>
    </row>
    <row r="3558" spans="1:33" s="167" customFormat="1">
      <c r="A3558" s="173"/>
      <c r="AE3558" s="167">
        <v>17500</v>
      </c>
      <c r="AF3558" s="167">
        <v>17200</v>
      </c>
      <c r="AG3558" s="167">
        <v>15400</v>
      </c>
    </row>
    <row r="3559" spans="1:33" s="167" customFormat="1">
      <c r="A3559" s="173"/>
      <c r="AE3559" s="167">
        <v>17500</v>
      </c>
      <c r="AF3559" s="167">
        <v>17200</v>
      </c>
      <c r="AG3559" s="167">
        <v>15400</v>
      </c>
    </row>
    <row r="3560" spans="1:33" s="167" customFormat="1">
      <c r="A3560" s="173"/>
      <c r="AE3560" s="167">
        <v>17500</v>
      </c>
      <c r="AF3560" s="167">
        <v>17200</v>
      </c>
      <c r="AG3560" s="167">
        <v>15400</v>
      </c>
    </row>
    <row r="3561" spans="1:33" s="167" customFormat="1">
      <c r="A3561" s="173"/>
      <c r="AE3561" s="167">
        <v>17500</v>
      </c>
      <c r="AF3561" s="167">
        <v>17200</v>
      </c>
      <c r="AG3561" s="167">
        <v>15400</v>
      </c>
    </row>
    <row r="3562" spans="1:33" s="167" customFormat="1">
      <c r="A3562" s="173"/>
      <c r="AE3562" s="167">
        <v>17500</v>
      </c>
      <c r="AF3562" s="167">
        <v>17200</v>
      </c>
      <c r="AG3562" s="167">
        <v>15400</v>
      </c>
    </row>
    <row r="3563" spans="1:33" s="167" customFormat="1">
      <c r="A3563" s="173"/>
      <c r="AE3563" s="167">
        <v>17500</v>
      </c>
      <c r="AF3563" s="167">
        <v>17200</v>
      </c>
      <c r="AG3563" s="167">
        <v>15400</v>
      </c>
    </row>
    <row r="3564" spans="1:33" s="167" customFormat="1">
      <c r="A3564" s="173"/>
      <c r="AE3564" s="167">
        <v>17500</v>
      </c>
      <c r="AF3564" s="167">
        <v>17200</v>
      </c>
      <c r="AG3564" s="167">
        <v>15400</v>
      </c>
    </row>
    <row r="3565" spans="1:33" s="167" customFormat="1">
      <c r="A3565" s="173"/>
      <c r="AE3565" s="167">
        <v>17900</v>
      </c>
      <c r="AF3565" s="167">
        <v>18100</v>
      </c>
      <c r="AG3565" s="167">
        <v>15600</v>
      </c>
    </row>
    <row r="3566" spans="1:33" s="167" customFormat="1">
      <c r="A3566" s="173"/>
      <c r="AE3566" s="167">
        <v>17900</v>
      </c>
      <c r="AF3566" s="167">
        <v>18100</v>
      </c>
      <c r="AG3566" s="167">
        <v>15600</v>
      </c>
    </row>
    <row r="3567" spans="1:33" s="167" customFormat="1">
      <c r="A3567" s="173"/>
      <c r="AE3567" s="167">
        <v>17900</v>
      </c>
      <c r="AF3567" s="167">
        <v>18100</v>
      </c>
      <c r="AG3567" s="167">
        <v>15600</v>
      </c>
    </row>
    <row r="3568" spans="1:33" s="167" customFormat="1">
      <c r="A3568" s="173"/>
      <c r="AE3568" s="167">
        <v>17900</v>
      </c>
      <c r="AF3568" s="167">
        <v>18100</v>
      </c>
      <c r="AG3568" s="167">
        <v>15600</v>
      </c>
    </row>
    <row r="3569" spans="1:33" s="167" customFormat="1">
      <c r="A3569" s="173"/>
      <c r="AE3569" s="167">
        <v>17900</v>
      </c>
      <c r="AF3569" s="167">
        <v>18100</v>
      </c>
      <c r="AG3569" s="167">
        <v>15600</v>
      </c>
    </row>
    <row r="3570" spans="1:33" s="167" customFormat="1">
      <c r="A3570" s="173"/>
      <c r="AE3570" s="167">
        <v>17900</v>
      </c>
      <c r="AF3570" s="167">
        <v>18100</v>
      </c>
      <c r="AG3570" s="167">
        <v>15600</v>
      </c>
    </row>
    <row r="3571" spans="1:33" s="167" customFormat="1">
      <c r="A3571" s="173"/>
      <c r="AE3571" s="167">
        <v>18300</v>
      </c>
      <c r="AF3571" s="167">
        <v>18600</v>
      </c>
      <c r="AG3571" s="167">
        <v>15800</v>
      </c>
    </row>
    <row r="3572" spans="1:33" s="167" customFormat="1">
      <c r="A3572" s="173"/>
      <c r="AE3572" s="167">
        <v>18400</v>
      </c>
      <c r="AF3572" s="167">
        <v>18800</v>
      </c>
      <c r="AG3572" s="167">
        <v>16800</v>
      </c>
    </row>
    <row r="3573" spans="1:33" s="167" customFormat="1">
      <c r="A3573" s="173"/>
      <c r="AE3573" s="167">
        <v>18400</v>
      </c>
      <c r="AF3573" s="167">
        <v>18800</v>
      </c>
      <c r="AG3573" s="167">
        <v>16800</v>
      </c>
    </row>
    <row r="3574" spans="1:33" s="167" customFormat="1">
      <c r="A3574" s="173"/>
      <c r="AE3574" s="167">
        <v>19400</v>
      </c>
      <c r="AF3574" s="167">
        <v>19400</v>
      </c>
      <c r="AG3574" s="167">
        <v>17300</v>
      </c>
    </row>
    <row r="3575" spans="1:33" s="167" customFormat="1">
      <c r="A3575" s="173"/>
      <c r="AE3575" s="167">
        <v>19400</v>
      </c>
      <c r="AF3575" s="167">
        <v>19400</v>
      </c>
      <c r="AG3575" s="167">
        <v>17300</v>
      </c>
    </row>
    <row r="3576" spans="1:33" s="167" customFormat="1">
      <c r="A3576" s="173"/>
      <c r="AE3576" s="167">
        <v>21100</v>
      </c>
      <c r="AF3576" s="167">
        <v>22200</v>
      </c>
      <c r="AG3576" s="167">
        <v>18750</v>
      </c>
    </row>
    <row r="3577" spans="1:33" s="167" customFormat="1">
      <c r="A3577" s="173"/>
      <c r="AE3577" s="167">
        <v>21100</v>
      </c>
      <c r="AF3577" s="167">
        <v>22200</v>
      </c>
      <c r="AG3577" s="167">
        <v>18750</v>
      </c>
    </row>
    <row r="3578" spans="1:33" s="167" customFormat="1">
      <c r="A3578" s="173"/>
      <c r="AE3578" s="167">
        <v>17300</v>
      </c>
      <c r="AF3578" s="167">
        <v>16700</v>
      </c>
      <c r="AG3578" s="167">
        <v>15100</v>
      </c>
    </row>
    <row r="3579" spans="1:33" s="167" customFormat="1">
      <c r="A3579" s="173"/>
      <c r="AE3579" s="167">
        <v>17300</v>
      </c>
      <c r="AF3579" s="167">
        <v>16700</v>
      </c>
      <c r="AG3579" s="167">
        <v>15100</v>
      </c>
    </row>
    <row r="3580" spans="1:33" s="167" customFormat="1">
      <c r="A3580" s="173"/>
      <c r="AE3580" s="167">
        <v>17300</v>
      </c>
      <c r="AF3580" s="167">
        <v>16700</v>
      </c>
      <c r="AG3580" s="167">
        <v>15100</v>
      </c>
    </row>
    <row r="3581" spans="1:33" s="167" customFormat="1">
      <c r="A3581" s="173"/>
      <c r="AE3581" s="167">
        <v>17300</v>
      </c>
      <c r="AF3581" s="167">
        <v>16700</v>
      </c>
      <c r="AG3581" s="167">
        <v>15100</v>
      </c>
    </row>
    <row r="3582" spans="1:33" s="167" customFormat="1">
      <c r="A3582" s="173"/>
      <c r="AE3582" s="167">
        <v>17300</v>
      </c>
      <c r="AF3582" s="167">
        <v>16700</v>
      </c>
      <c r="AG3582" s="167">
        <v>15100</v>
      </c>
    </row>
    <row r="3583" spans="1:33" s="167" customFormat="1">
      <c r="A3583" s="173"/>
      <c r="AE3583" s="167">
        <v>17300</v>
      </c>
      <c r="AF3583" s="167">
        <v>16700</v>
      </c>
      <c r="AG3583" s="167">
        <v>15100</v>
      </c>
    </row>
    <row r="3584" spans="1:33" s="167" customFormat="1">
      <c r="A3584" s="173"/>
      <c r="AE3584" s="167">
        <v>17300</v>
      </c>
      <c r="AF3584" s="167">
        <v>16700</v>
      </c>
      <c r="AG3584" s="167">
        <v>15100</v>
      </c>
    </row>
    <row r="3585" spans="1:33" s="167" customFormat="1">
      <c r="A3585" s="173"/>
      <c r="AE3585" s="167">
        <v>17500</v>
      </c>
      <c r="AF3585" s="167">
        <v>17200</v>
      </c>
      <c r="AG3585" s="167">
        <v>15400</v>
      </c>
    </row>
    <row r="3586" spans="1:33" s="167" customFormat="1">
      <c r="A3586" s="173"/>
      <c r="AE3586" s="167">
        <v>17500</v>
      </c>
      <c r="AF3586" s="167">
        <v>17200</v>
      </c>
      <c r="AG3586" s="167">
        <v>15400</v>
      </c>
    </row>
    <row r="3587" spans="1:33" s="167" customFormat="1">
      <c r="A3587" s="173"/>
      <c r="AE3587" s="167">
        <v>21100</v>
      </c>
      <c r="AF3587" s="167">
        <v>22200</v>
      </c>
      <c r="AG3587" s="167">
        <v>18750</v>
      </c>
    </row>
    <row r="3588" spans="1:33" s="167" customFormat="1">
      <c r="A3588" s="173"/>
      <c r="AE3588" s="167">
        <v>17500</v>
      </c>
      <c r="AF3588" s="167">
        <v>17200</v>
      </c>
      <c r="AG3588" s="167">
        <v>15400</v>
      </c>
    </row>
    <row r="3589" spans="1:33" s="167" customFormat="1">
      <c r="A3589" s="173"/>
      <c r="AE3589" s="167">
        <v>17500</v>
      </c>
      <c r="AF3589" s="167">
        <v>17200</v>
      </c>
      <c r="AG3589" s="167">
        <v>15400</v>
      </c>
    </row>
    <row r="3590" spans="1:33" s="167" customFormat="1">
      <c r="A3590" s="173"/>
      <c r="AE3590" s="167">
        <v>17500</v>
      </c>
      <c r="AF3590" s="167">
        <v>17200</v>
      </c>
      <c r="AG3590" s="167">
        <v>15400</v>
      </c>
    </row>
    <row r="3591" spans="1:33" s="167" customFormat="1">
      <c r="A3591" s="173"/>
      <c r="AE3591" s="167">
        <v>17900</v>
      </c>
      <c r="AF3591" s="167">
        <v>18100</v>
      </c>
      <c r="AG3591" s="167">
        <v>15600</v>
      </c>
    </row>
    <row r="3592" spans="1:33" s="167" customFormat="1">
      <c r="A3592" s="173"/>
      <c r="AE3592" s="167">
        <v>17900</v>
      </c>
      <c r="AF3592" s="167">
        <v>18100</v>
      </c>
      <c r="AG3592" s="167">
        <v>15600</v>
      </c>
    </row>
    <row r="3593" spans="1:33" s="167" customFormat="1">
      <c r="A3593" s="173"/>
      <c r="AE3593" s="167">
        <v>17500</v>
      </c>
      <c r="AF3593" s="167">
        <v>17200</v>
      </c>
      <c r="AG3593" s="167">
        <v>15400</v>
      </c>
    </row>
    <row r="3594" spans="1:33" s="167" customFormat="1">
      <c r="A3594" s="173"/>
      <c r="AE3594" s="167">
        <v>17500</v>
      </c>
      <c r="AF3594" s="167">
        <v>17200</v>
      </c>
      <c r="AG3594" s="167">
        <v>15400</v>
      </c>
    </row>
    <row r="3595" spans="1:33" s="167" customFormat="1">
      <c r="A3595" s="173"/>
      <c r="AE3595" s="167">
        <v>17500</v>
      </c>
      <c r="AF3595" s="167">
        <v>17200</v>
      </c>
      <c r="AG3595" s="167">
        <v>15400</v>
      </c>
    </row>
    <row r="3596" spans="1:33" s="167" customFormat="1">
      <c r="A3596" s="173"/>
      <c r="AE3596" s="167">
        <v>17300</v>
      </c>
      <c r="AF3596" s="167">
        <v>16700</v>
      </c>
      <c r="AG3596" s="167">
        <v>15100</v>
      </c>
    </row>
    <row r="3597" spans="1:33" s="167" customFormat="1">
      <c r="A3597" s="173"/>
      <c r="AE3597" s="167">
        <v>17300</v>
      </c>
      <c r="AF3597" s="167">
        <v>16700</v>
      </c>
      <c r="AG3597" s="167">
        <v>15100</v>
      </c>
    </row>
    <row r="3598" spans="1:33" s="167" customFormat="1">
      <c r="A3598" s="173"/>
      <c r="AE3598" s="167">
        <v>17500</v>
      </c>
      <c r="AF3598" s="167">
        <v>17200</v>
      </c>
      <c r="AG3598" s="167">
        <v>15400</v>
      </c>
    </row>
    <row r="3599" spans="1:33" s="167" customFormat="1">
      <c r="A3599" s="173"/>
      <c r="AE3599" s="167">
        <v>17300</v>
      </c>
      <c r="AF3599" s="167">
        <v>16700</v>
      </c>
      <c r="AG3599" s="167">
        <v>15100</v>
      </c>
    </row>
    <row r="3600" spans="1:33" s="167" customFormat="1">
      <c r="A3600" s="173"/>
      <c r="AE3600" s="167">
        <v>17300</v>
      </c>
      <c r="AF3600" s="167">
        <v>16700</v>
      </c>
      <c r="AG3600" s="167">
        <v>15100</v>
      </c>
    </row>
    <row r="3601" spans="1:33" s="167" customFormat="1">
      <c r="A3601" s="173"/>
      <c r="AE3601" s="167">
        <v>17300</v>
      </c>
      <c r="AF3601" s="167">
        <v>16700</v>
      </c>
      <c r="AG3601" s="167">
        <v>15400</v>
      </c>
    </row>
    <row r="3602" spans="1:33" s="167" customFormat="1">
      <c r="A3602" s="173"/>
      <c r="AE3602" s="167">
        <v>17500</v>
      </c>
      <c r="AF3602" s="167">
        <v>16700</v>
      </c>
      <c r="AG3602" s="167">
        <v>15400</v>
      </c>
    </row>
    <row r="3603" spans="1:33" s="167" customFormat="1">
      <c r="A3603" s="173"/>
      <c r="AE3603" s="167">
        <v>-99999999999</v>
      </c>
      <c r="AF3603" s="167">
        <v>-99999999999</v>
      </c>
      <c r="AG3603" s="167">
        <v>-99999999999</v>
      </c>
    </row>
    <row r="3604" spans="1:33" s="167" customFormat="1">
      <c r="A3604" s="173"/>
      <c r="AE3604" s="167">
        <v>17900</v>
      </c>
      <c r="AF3604" s="167">
        <v>18100</v>
      </c>
      <c r="AG3604" s="167">
        <v>15600</v>
      </c>
    </row>
    <row r="3605" spans="1:33" s="167" customFormat="1">
      <c r="A3605" s="173"/>
      <c r="AE3605" s="167">
        <v>17500</v>
      </c>
      <c r="AF3605" s="167">
        <v>17200</v>
      </c>
      <c r="AG3605" s="167">
        <v>15400</v>
      </c>
    </row>
    <row r="3606" spans="1:33" s="167" customFormat="1">
      <c r="A3606" s="173"/>
      <c r="AE3606" s="167">
        <v>17500</v>
      </c>
      <c r="AF3606" s="167">
        <v>17200</v>
      </c>
      <c r="AG3606" s="167">
        <v>15400</v>
      </c>
    </row>
    <row r="3607" spans="1:33" s="167" customFormat="1">
      <c r="A3607" s="173"/>
      <c r="AE3607" s="167">
        <v>17900</v>
      </c>
      <c r="AF3607" s="167">
        <v>18100</v>
      </c>
      <c r="AG3607" s="167">
        <v>15600</v>
      </c>
    </row>
    <row r="3608" spans="1:33" s="167" customFormat="1">
      <c r="A3608" s="173"/>
      <c r="AE3608" s="167">
        <v>17500</v>
      </c>
      <c r="AF3608" s="167">
        <v>17200</v>
      </c>
      <c r="AG3608" s="167">
        <v>15400</v>
      </c>
    </row>
    <row r="3609" spans="1:33" s="167" customFormat="1">
      <c r="A3609" s="173"/>
      <c r="AE3609" s="167">
        <v>17500</v>
      </c>
      <c r="AF3609" s="167">
        <v>17200</v>
      </c>
      <c r="AG3609" s="167">
        <v>15400</v>
      </c>
    </row>
    <row r="3610" spans="1:33" s="167" customFormat="1">
      <c r="A3610" s="173"/>
      <c r="AE3610" s="167">
        <v>17900</v>
      </c>
      <c r="AF3610" s="167">
        <v>18100</v>
      </c>
      <c r="AG3610" s="167">
        <v>15600</v>
      </c>
    </row>
    <row r="3611" spans="1:33" s="167" customFormat="1">
      <c r="A3611" s="173"/>
      <c r="AE3611" s="167">
        <v>18600</v>
      </c>
      <c r="AF3611" s="167">
        <v>19200</v>
      </c>
      <c r="AG3611" s="167">
        <v>16500</v>
      </c>
    </row>
    <row r="3612" spans="1:33" s="167" customFormat="1">
      <c r="A3612" s="173"/>
      <c r="AE3612" s="167">
        <v>18400</v>
      </c>
      <c r="AF3612" s="167">
        <v>18800</v>
      </c>
      <c r="AG3612" s="167">
        <v>16800</v>
      </c>
    </row>
    <row r="3613" spans="1:33" s="167" customFormat="1">
      <c r="A3613" s="173"/>
      <c r="AE3613" s="167">
        <v>18400</v>
      </c>
      <c r="AF3613" s="167">
        <v>18800</v>
      </c>
      <c r="AG3613" s="167">
        <v>16800</v>
      </c>
    </row>
    <row r="3614" spans="1:33" s="167" customFormat="1">
      <c r="A3614" s="173"/>
      <c r="AE3614" s="167">
        <v>17900</v>
      </c>
      <c r="AF3614" s="167">
        <v>18100</v>
      </c>
      <c r="AG3614" s="167">
        <v>15600</v>
      </c>
    </row>
    <row r="3615" spans="1:33" s="167" customFormat="1">
      <c r="A3615" s="173"/>
      <c r="AE3615" s="167">
        <v>-99999999999</v>
      </c>
      <c r="AF3615" s="167">
        <v>19200</v>
      </c>
      <c r="AG3615" s="167">
        <v>17200</v>
      </c>
    </row>
    <row r="3616" spans="1:33" s="167" customFormat="1">
      <c r="A3616" s="173"/>
      <c r="AE3616" s="167">
        <v>17500</v>
      </c>
      <c r="AF3616" s="167">
        <v>17200</v>
      </c>
      <c r="AG3616" s="167">
        <v>15400</v>
      </c>
    </row>
    <row r="3617" spans="1:33" s="167" customFormat="1">
      <c r="A3617" s="173"/>
      <c r="AE3617" s="167">
        <v>17900</v>
      </c>
      <c r="AF3617" s="167">
        <v>18100</v>
      </c>
      <c r="AG3617" s="167">
        <v>15600</v>
      </c>
    </row>
    <row r="3618" spans="1:33" s="167" customFormat="1">
      <c r="A3618" s="173"/>
      <c r="AE3618" s="167">
        <v>17500</v>
      </c>
      <c r="AF3618" s="167">
        <v>17200</v>
      </c>
      <c r="AG3618" s="167">
        <v>15400</v>
      </c>
    </row>
    <row r="3619" spans="1:33" s="167" customFormat="1">
      <c r="A3619" s="173"/>
      <c r="AE3619" s="167">
        <v>17900</v>
      </c>
      <c r="AF3619" s="167">
        <v>18100</v>
      </c>
      <c r="AG3619" s="167">
        <v>15600</v>
      </c>
    </row>
    <row r="3620" spans="1:33" s="167" customFormat="1">
      <c r="A3620" s="173"/>
      <c r="AE3620" s="167">
        <v>17500</v>
      </c>
      <c r="AF3620" s="167">
        <v>17200</v>
      </c>
      <c r="AG3620" s="167">
        <v>15400</v>
      </c>
    </row>
    <row r="3621" spans="1:33" s="167" customFormat="1">
      <c r="A3621" s="173"/>
      <c r="AE3621" s="167">
        <v>17900</v>
      </c>
      <c r="AF3621" s="167">
        <v>18100</v>
      </c>
      <c r="AG3621" s="167">
        <v>15600</v>
      </c>
    </row>
    <row r="3622" spans="1:33" s="167" customFormat="1">
      <c r="A3622" s="173"/>
      <c r="AE3622" s="167">
        <v>17500</v>
      </c>
      <c r="AF3622" s="167">
        <v>17200</v>
      </c>
      <c r="AG3622" s="167">
        <v>15400</v>
      </c>
    </row>
    <row r="3623" spans="1:33" s="167" customFormat="1">
      <c r="A3623" s="173"/>
      <c r="AE3623" s="167">
        <v>17900</v>
      </c>
      <c r="AF3623" s="167">
        <v>18100</v>
      </c>
      <c r="AG3623" s="167">
        <v>15600</v>
      </c>
    </row>
    <row r="3624" spans="1:33" s="167" customFormat="1">
      <c r="A3624" s="173"/>
      <c r="AE3624" s="167">
        <v>17500</v>
      </c>
      <c r="AF3624" s="167">
        <v>17200</v>
      </c>
      <c r="AG3624" s="167">
        <v>15400</v>
      </c>
    </row>
    <row r="3625" spans="1:33" s="167" customFormat="1">
      <c r="A3625" s="173"/>
      <c r="AE3625" s="167">
        <v>17900</v>
      </c>
      <c r="AF3625" s="167">
        <v>18100</v>
      </c>
      <c r="AG3625" s="167">
        <v>15600</v>
      </c>
    </row>
    <row r="3626" spans="1:33" s="167" customFormat="1">
      <c r="A3626" s="173"/>
      <c r="AE3626" s="167">
        <v>17500</v>
      </c>
      <c r="AF3626" s="167">
        <v>17200</v>
      </c>
      <c r="AG3626" s="167">
        <v>15400</v>
      </c>
    </row>
    <row r="3627" spans="1:33" s="167" customFormat="1">
      <c r="A3627" s="173"/>
      <c r="AE3627" s="167">
        <v>17900</v>
      </c>
      <c r="AF3627" s="167">
        <v>18100</v>
      </c>
      <c r="AG3627" s="167">
        <v>15600</v>
      </c>
    </row>
    <row r="3628" spans="1:33" s="167" customFormat="1">
      <c r="A3628" s="173"/>
      <c r="AE3628" s="167">
        <v>-99999999999</v>
      </c>
      <c r="AF3628" s="167">
        <v>-99999999999</v>
      </c>
      <c r="AG3628" s="167">
        <v>-99999999999</v>
      </c>
    </row>
    <row r="3629" spans="1:33" s="167" customFormat="1">
      <c r="A3629" s="173"/>
      <c r="AE3629" s="167">
        <v>-99999999999</v>
      </c>
      <c r="AF3629" s="167">
        <v>-99999999999</v>
      </c>
      <c r="AG3629" s="167">
        <v>-99999999999</v>
      </c>
    </row>
    <row r="3630" spans="1:33" s="167" customFormat="1">
      <c r="A3630" s="173"/>
      <c r="AE3630" s="167">
        <v>17500</v>
      </c>
      <c r="AF3630" s="167">
        <v>17200</v>
      </c>
      <c r="AG3630" s="167">
        <v>15400</v>
      </c>
    </row>
    <row r="3631" spans="1:33" s="167" customFormat="1">
      <c r="A3631" s="173"/>
      <c r="AE3631" s="167">
        <v>17500</v>
      </c>
      <c r="AF3631" s="167">
        <v>17200</v>
      </c>
      <c r="AG3631" s="167">
        <v>15400</v>
      </c>
    </row>
    <row r="3632" spans="1:33" s="167" customFormat="1">
      <c r="A3632" s="173"/>
      <c r="AE3632" s="167">
        <v>17500</v>
      </c>
      <c r="AF3632" s="167">
        <v>17200</v>
      </c>
      <c r="AG3632" s="167">
        <v>15400</v>
      </c>
    </row>
    <row r="3633" spans="1:33" s="167" customFormat="1">
      <c r="A3633" s="173"/>
      <c r="AE3633" s="167">
        <v>17500</v>
      </c>
      <c r="AF3633" s="167">
        <v>17200</v>
      </c>
      <c r="AG3633" s="167">
        <v>15400</v>
      </c>
    </row>
    <row r="3634" spans="1:33" s="167" customFormat="1">
      <c r="A3634" s="173"/>
      <c r="AE3634" s="167">
        <v>17500</v>
      </c>
      <c r="AF3634" s="167">
        <v>17200</v>
      </c>
      <c r="AG3634" s="167">
        <v>15400</v>
      </c>
    </row>
    <row r="3635" spans="1:33" s="167" customFormat="1">
      <c r="A3635" s="173"/>
      <c r="AE3635" s="167">
        <v>17500</v>
      </c>
      <c r="AF3635" s="167">
        <v>17200</v>
      </c>
      <c r="AG3635" s="167">
        <v>15400</v>
      </c>
    </row>
    <row r="3636" spans="1:33" s="167" customFormat="1">
      <c r="A3636" s="173"/>
      <c r="AE3636" s="167">
        <v>18900</v>
      </c>
      <c r="AF3636" s="167">
        <v>19200</v>
      </c>
      <c r="AG3636" s="167">
        <v>16500</v>
      </c>
    </row>
    <row r="3637" spans="1:33" s="167" customFormat="1">
      <c r="A3637" s="173"/>
      <c r="AE3637" s="167">
        <v>18600</v>
      </c>
      <c r="AF3637" s="167">
        <v>19200</v>
      </c>
      <c r="AG3637" s="167">
        <v>16500</v>
      </c>
    </row>
    <row r="3638" spans="1:33" s="167" customFormat="1">
      <c r="A3638" s="173"/>
      <c r="AE3638" s="167">
        <v>3000</v>
      </c>
      <c r="AF3638" s="167">
        <v>3000</v>
      </c>
      <c r="AG3638" s="167">
        <v>2300</v>
      </c>
    </row>
    <row r="3639" spans="1:33" s="167" customFormat="1">
      <c r="A3639" s="173"/>
      <c r="AE3639" s="167">
        <v>3650</v>
      </c>
      <c r="AF3639" s="167">
        <v>3900</v>
      </c>
      <c r="AG3639" s="167">
        <v>3250</v>
      </c>
    </row>
    <row r="3640" spans="1:33" s="167" customFormat="1">
      <c r="A3640" s="173"/>
      <c r="AE3640" s="167">
        <v>4500</v>
      </c>
      <c r="AF3640" s="167">
        <v>-99999999999</v>
      </c>
      <c r="AG3640" s="167">
        <v>3750</v>
      </c>
    </row>
    <row r="3641" spans="1:33" s="167" customFormat="1">
      <c r="A3641" s="173"/>
      <c r="AE3641" s="167">
        <v>4070</v>
      </c>
      <c r="AF3641" s="167">
        <v>3900</v>
      </c>
      <c r="AG3641" s="167">
        <v>3530</v>
      </c>
    </row>
    <row r="3642" spans="1:33" s="167" customFormat="1">
      <c r="A3642" s="173"/>
      <c r="AE3642" s="167">
        <v>3650</v>
      </c>
      <c r="AF3642" s="167">
        <v>3900</v>
      </c>
      <c r="AG3642" s="167">
        <v>3250</v>
      </c>
    </row>
    <row r="3643" spans="1:33" s="167" customFormat="1">
      <c r="A3643" s="173"/>
      <c r="AE3643" s="167">
        <v>3000</v>
      </c>
      <c r="AF3643" s="167">
        <v>3000</v>
      </c>
      <c r="AG3643" s="167">
        <v>2300</v>
      </c>
    </row>
    <row r="3644" spans="1:33" s="167" customFormat="1">
      <c r="A3644" s="173"/>
      <c r="AE3644" s="167">
        <v>4400</v>
      </c>
      <c r="AF3644" s="167">
        <v>-99999999999</v>
      </c>
      <c r="AG3644" s="167">
        <v>4000</v>
      </c>
    </row>
    <row r="3645" spans="1:33" s="167" customFormat="1">
      <c r="A3645" s="173"/>
      <c r="AE3645" s="167">
        <v>4350</v>
      </c>
      <c r="AF3645" s="167">
        <v>4100</v>
      </c>
      <c r="AG3645" s="167">
        <v>3780</v>
      </c>
    </row>
    <row r="3646" spans="1:33" s="167" customFormat="1">
      <c r="A3646" s="173"/>
      <c r="AE3646" s="167">
        <v>4350</v>
      </c>
      <c r="AF3646" s="167">
        <v>4100</v>
      </c>
      <c r="AG3646" s="167">
        <v>3780</v>
      </c>
    </row>
    <row r="3647" spans="1:33" s="167" customFormat="1">
      <c r="A3647" s="173"/>
      <c r="AE3647" s="167">
        <v>2900</v>
      </c>
      <c r="AF3647" s="167">
        <v>3800</v>
      </c>
      <c r="AG3647" s="167">
        <v>2950</v>
      </c>
    </row>
    <row r="3648" spans="1:33" s="167" customFormat="1">
      <c r="A3648" s="173"/>
      <c r="AE3648" s="167">
        <v>2900</v>
      </c>
      <c r="AF3648" s="167">
        <v>3900</v>
      </c>
      <c r="AG3648" s="167">
        <v>3000</v>
      </c>
    </row>
    <row r="3649" spans="1:33" s="167" customFormat="1">
      <c r="A3649" s="173"/>
      <c r="AE3649" s="167">
        <v>2900</v>
      </c>
      <c r="AF3649" s="167">
        <v>3900</v>
      </c>
      <c r="AG3649" s="167">
        <v>3000</v>
      </c>
    </row>
    <row r="3650" spans="1:33" s="167" customFormat="1">
      <c r="A3650" s="173"/>
      <c r="AE3650" s="167">
        <v>2500</v>
      </c>
      <c r="AF3650" s="167">
        <v>3700</v>
      </c>
      <c r="AG3650" s="167">
        <v>2450</v>
      </c>
    </row>
    <row r="3651" spans="1:33" s="167" customFormat="1">
      <c r="A3651" s="173"/>
      <c r="AE3651" s="167">
        <v>-99999999999</v>
      </c>
      <c r="AF3651" s="167">
        <v>2700</v>
      </c>
      <c r="AG3651" s="167">
        <v>2100</v>
      </c>
    </row>
    <row r="3652" spans="1:33" s="167" customFormat="1">
      <c r="A3652" s="173"/>
      <c r="AE3652" s="167">
        <v>2800</v>
      </c>
      <c r="AF3652" s="167">
        <v>3900</v>
      </c>
      <c r="AG3652" s="167">
        <v>2750</v>
      </c>
    </row>
    <row r="3653" spans="1:33" s="167" customFormat="1">
      <c r="A3653" s="173"/>
      <c r="AE3653" s="167">
        <v>2800</v>
      </c>
      <c r="AF3653" s="167">
        <v>4000</v>
      </c>
      <c r="AG3653" s="167">
        <v>2750</v>
      </c>
    </row>
    <row r="3654" spans="1:33" s="175" customFormat="1">
      <c r="A3654" s="174"/>
      <c r="AE3654" s="175">
        <v>16700</v>
      </c>
      <c r="AF3654" s="175">
        <v>15100</v>
      </c>
    </row>
    <row r="3655" spans="1:33" s="175" customFormat="1">
      <c r="A3655" s="174"/>
      <c r="AE3655" s="175">
        <v>16700</v>
      </c>
      <c r="AF3655" s="175">
        <v>15100</v>
      </c>
    </row>
    <row r="3656" spans="1:33" s="175" customFormat="1">
      <c r="A3656" s="174"/>
      <c r="AE3656" s="175">
        <v>16700</v>
      </c>
      <c r="AF3656" s="175">
        <v>15100</v>
      </c>
    </row>
    <row r="3657" spans="1:33" s="175" customFormat="1">
      <c r="A3657" s="174"/>
      <c r="AE3657" s="175">
        <v>16700</v>
      </c>
      <c r="AF3657" s="175">
        <v>15100</v>
      </c>
    </row>
    <row r="3658" spans="1:33" s="175" customFormat="1">
      <c r="A3658" s="174"/>
      <c r="AE3658" s="175">
        <v>16700</v>
      </c>
      <c r="AF3658" s="175">
        <v>15100</v>
      </c>
    </row>
    <row r="3659" spans="1:33" s="175" customFormat="1">
      <c r="A3659" s="174"/>
      <c r="AE3659" s="175">
        <v>16700</v>
      </c>
      <c r="AF3659" s="175">
        <v>15100</v>
      </c>
    </row>
    <row r="3660" spans="1:33" s="175" customFormat="1">
      <c r="A3660" s="174"/>
      <c r="AE3660" s="175">
        <v>16700</v>
      </c>
      <c r="AF3660" s="175">
        <v>15100</v>
      </c>
    </row>
    <row r="3661" spans="1:33" s="175" customFormat="1">
      <c r="A3661" s="174"/>
      <c r="AE3661" s="175">
        <v>17200</v>
      </c>
      <c r="AF3661" s="175">
        <v>15400</v>
      </c>
    </row>
    <row r="3662" spans="1:33" s="175" customFormat="1">
      <c r="A3662" s="174"/>
      <c r="AE3662" s="175">
        <v>17200</v>
      </c>
      <c r="AF3662" s="175">
        <v>15400</v>
      </c>
    </row>
    <row r="3663" spans="1:33" s="175" customFormat="1">
      <c r="A3663" s="174"/>
      <c r="AE3663" s="175">
        <v>18600</v>
      </c>
      <c r="AF3663" s="175">
        <v>15800</v>
      </c>
    </row>
    <row r="3664" spans="1:33" s="175" customFormat="1">
      <c r="A3664" s="174"/>
      <c r="AE3664" s="175">
        <v>17200</v>
      </c>
      <c r="AF3664" s="175">
        <v>15400</v>
      </c>
    </row>
    <row r="3665" spans="1:32" s="175" customFormat="1">
      <c r="A3665" s="174"/>
      <c r="AE3665" s="175">
        <v>17200</v>
      </c>
      <c r="AF3665" s="175">
        <v>15400</v>
      </c>
    </row>
    <row r="3666" spans="1:32" s="175" customFormat="1">
      <c r="A3666" s="174"/>
      <c r="AE3666" s="175">
        <v>17200</v>
      </c>
      <c r="AF3666" s="175">
        <v>15400</v>
      </c>
    </row>
    <row r="3667" spans="1:32" s="175" customFormat="1">
      <c r="A3667" s="174"/>
      <c r="AE3667" s="175">
        <v>17200</v>
      </c>
      <c r="AF3667" s="175">
        <v>15400</v>
      </c>
    </row>
    <row r="3668" spans="1:32" s="175" customFormat="1">
      <c r="A3668" s="174"/>
      <c r="AE3668" s="175">
        <v>17200</v>
      </c>
      <c r="AF3668" s="175">
        <v>15400</v>
      </c>
    </row>
    <row r="3669" spans="1:32" s="175" customFormat="1">
      <c r="A3669" s="174"/>
      <c r="AE3669" s="175">
        <v>17200</v>
      </c>
      <c r="AF3669" s="175">
        <v>15400</v>
      </c>
    </row>
    <row r="3670" spans="1:32" s="175" customFormat="1">
      <c r="A3670" s="174"/>
      <c r="AE3670" s="175">
        <v>17200</v>
      </c>
      <c r="AF3670" s="175">
        <v>15400</v>
      </c>
    </row>
    <row r="3671" spans="1:32" s="175" customFormat="1">
      <c r="A3671" s="174"/>
      <c r="AE3671" s="175">
        <v>17200</v>
      </c>
      <c r="AF3671" s="175">
        <v>15400</v>
      </c>
    </row>
    <row r="3672" spans="1:32" s="175" customFormat="1">
      <c r="A3672" s="174"/>
      <c r="AE3672" s="175">
        <v>18100</v>
      </c>
      <c r="AF3672" s="175">
        <v>15600</v>
      </c>
    </row>
    <row r="3673" spans="1:32" s="175" customFormat="1">
      <c r="A3673" s="174"/>
      <c r="AE3673" s="175">
        <v>18100</v>
      </c>
      <c r="AF3673" s="175">
        <v>15600</v>
      </c>
    </row>
    <row r="3674" spans="1:32" s="175" customFormat="1">
      <c r="A3674" s="174"/>
      <c r="AE3674" s="175">
        <v>18100</v>
      </c>
      <c r="AF3674" s="175">
        <v>15600</v>
      </c>
    </row>
    <row r="3675" spans="1:32" s="175" customFormat="1">
      <c r="A3675" s="174"/>
      <c r="AE3675" s="175">
        <v>18100</v>
      </c>
      <c r="AF3675" s="175">
        <v>15600</v>
      </c>
    </row>
    <row r="3676" spans="1:32" s="175" customFormat="1">
      <c r="A3676" s="174"/>
      <c r="AE3676" s="175">
        <v>18100</v>
      </c>
      <c r="AF3676" s="175">
        <v>15600</v>
      </c>
    </row>
    <row r="3677" spans="1:32" s="175" customFormat="1">
      <c r="A3677" s="174"/>
      <c r="AE3677" s="175">
        <v>18100</v>
      </c>
      <c r="AF3677" s="175">
        <v>15600</v>
      </c>
    </row>
    <row r="3678" spans="1:32" s="175" customFormat="1">
      <c r="A3678" s="174"/>
      <c r="AE3678" s="175">
        <v>18600</v>
      </c>
      <c r="AF3678" s="175">
        <v>15800</v>
      </c>
    </row>
    <row r="3679" spans="1:32" s="175" customFormat="1">
      <c r="A3679" s="174"/>
      <c r="AE3679" s="175">
        <v>18800</v>
      </c>
      <c r="AF3679" s="175">
        <v>16800</v>
      </c>
    </row>
    <row r="3680" spans="1:32" s="175" customFormat="1">
      <c r="A3680" s="174"/>
      <c r="AE3680" s="175">
        <v>18800</v>
      </c>
      <c r="AF3680" s="175">
        <v>16800</v>
      </c>
    </row>
    <row r="3681" spans="1:32" s="175" customFormat="1">
      <c r="A3681" s="174"/>
      <c r="AE3681" s="175">
        <v>19400</v>
      </c>
      <c r="AF3681" s="175">
        <v>17300</v>
      </c>
    </row>
    <row r="3682" spans="1:32" s="175" customFormat="1">
      <c r="A3682" s="174"/>
      <c r="AE3682" s="175">
        <v>19400</v>
      </c>
      <c r="AF3682" s="175">
        <v>17300</v>
      </c>
    </row>
    <row r="3683" spans="1:32" s="175" customFormat="1">
      <c r="A3683" s="174"/>
      <c r="AE3683" s="175">
        <v>22200</v>
      </c>
      <c r="AF3683" s="175">
        <v>18750</v>
      </c>
    </row>
    <row r="3684" spans="1:32" s="175" customFormat="1">
      <c r="A3684" s="174"/>
      <c r="AE3684" s="175">
        <v>22200</v>
      </c>
      <c r="AF3684" s="175">
        <v>18750</v>
      </c>
    </row>
    <row r="3685" spans="1:32" s="175" customFormat="1">
      <c r="A3685" s="174"/>
      <c r="AE3685" s="175">
        <v>16700</v>
      </c>
      <c r="AF3685" s="175">
        <v>15100</v>
      </c>
    </row>
    <row r="3686" spans="1:32" s="175" customFormat="1">
      <c r="A3686" s="174"/>
      <c r="AE3686" s="175">
        <v>16700</v>
      </c>
      <c r="AF3686" s="175">
        <v>15100</v>
      </c>
    </row>
    <row r="3687" spans="1:32" s="175" customFormat="1">
      <c r="A3687" s="174"/>
      <c r="AE3687" s="175">
        <v>16700</v>
      </c>
      <c r="AF3687" s="175">
        <v>15100</v>
      </c>
    </row>
    <row r="3688" spans="1:32" s="175" customFormat="1">
      <c r="A3688" s="174"/>
      <c r="AE3688" s="175">
        <v>16700</v>
      </c>
      <c r="AF3688" s="175">
        <v>15100</v>
      </c>
    </row>
    <row r="3689" spans="1:32" s="175" customFormat="1">
      <c r="A3689" s="174"/>
      <c r="AE3689" s="175">
        <v>16700</v>
      </c>
      <c r="AF3689" s="175">
        <v>15100</v>
      </c>
    </row>
    <row r="3690" spans="1:32" s="175" customFormat="1">
      <c r="A3690" s="174"/>
      <c r="AE3690" s="175">
        <v>16700</v>
      </c>
      <c r="AF3690" s="175">
        <v>15100</v>
      </c>
    </row>
    <row r="3691" spans="1:32" s="175" customFormat="1">
      <c r="A3691" s="174"/>
      <c r="AE3691" s="175">
        <v>16700</v>
      </c>
      <c r="AF3691" s="175">
        <v>15100</v>
      </c>
    </row>
    <row r="3692" spans="1:32" s="175" customFormat="1">
      <c r="A3692" s="174"/>
      <c r="AE3692" s="175">
        <v>17200</v>
      </c>
      <c r="AF3692" s="175">
        <v>15400</v>
      </c>
    </row>
    <row r="3693" spans="1:32" s="175" customFormat="1">
      <c r="A3693" s="174"/>
      <c r="AE3693" s="175">
        <v>17200</v>
      </c>
      <c r="AF3693" s="175">
        <v>15400</v>
      </c>
    </row>
    <row r="3694" spans="1:32" s="175" customFormat="1">
      <c r="A3694" s="174"/>
      <c r="AE3694" s="175">
        <v>22200</v>
      </c>
      <c r="AF3694" s="175">
        <v>18750</v>
      </c>
    </row>
    <row r="3695" spans="1:32" s="175" customFormat="1">
      <c r="A3695" s="174"/>
      <c r="AE3695" s="175">
        <v>17200</v>
      </c>
      <c r="AF3695" s="175">
        <v>15400</v>
      </c>
    </row>
    <row r="3696" spans="1:32" s="175" customFormat="1">
      <c r="A3696" s="174"/>
      <c r="AE3696" s="175">
        <v>17200</v>
      </c>
      <c r="AF3696" s="175">
        <v>15400</v>
      </c>
    </row>
    <row r="3697" spans="1:32" s="175" customFormat="1">
      <c r="A3697" s="174"/>
      <c r="AE3697" s="175">
        <v>17200</v>
      </c>
      <c r="AF3697" s="175">
        <v>15400</v>
      </c>
    </row>
    <row r="3698" spans="1:32" s="175" customFormat="1">
      <c r="A3698" s="174"/>
      <c r="AE3698" s="175">
        <v>18100</v>
      </c>
      <c r="AF3698" s="175">
        <v>15600</v>
      </c>
    </row>
    <row r="3699" spans="1:32" s="175" customFormat="1">
      <c r="A3699" s="174"/>
      <c r="AE3699" s="175">
        <v>18100</v>
      </c>
      <c r="AF3699" s="175">
        <v>15600</v>
      </c>
    </row>
    <row r="3700" spans="1:32" s="175" customFormat="1">
      <c r="A3700" s="174"/>
      <c r="AE3700" s="175">
        <v>17200</v>
      </c>
      <c r="AF3700" s="175">
        <v>15400</v>
      </c>
    </row>
    <row r="3701" spans="1:32" s="175" customFormat="1">
      <c r="A3701" s="174"/>
      <c r="AE3701" s="175">
        <v>17200</v>
      </c>
      <c r="AF3701" s="175">
        <v>15400</v>
      </c>
    </row>
    <row r="3702" spans="1:32" s="175" customFormat="1">
      <c r="A3702" s="174"/>
      <c r="AE3702" s="175">
        <v>17200</v>
      </c>
      <c r="AF3702" s="175">
        <v>15400</v>
      </c>
    </row>
    <row r="3703" spans="1:32" s="175" customFormat="1">
      <c r="A3703" s="174"/>
      <c r="AE3703" s="175">
        <v>16700</v>
      </c>
      <c r="AF3703" s="175">
        <v>15100</v>
      </c>
    </row>
    <row r="3704" spans="1:32" s="175" customFormat="1">
      <c r="A3704" s="174"/>
      <c r="AE3704" s="175">
        <v>16700</v>
      </c>
      <c r="AF3704" s="175">
        <v>15100</v>
      </c>
    </row>
    <row r="3705" spans="1:32" s="175" customFormat="1">
      <c r="A3705" s="174"/>
      <c r="AE3705" s="175">
        <v>17200</v>
      </c>
      <c r="AF3705" s="175">
        <v>15400</v>
      </c>
    </row>
    <row r="3706" spans="1:32" s="175" customFormat="1">
      <c r="A3706" s="174"/>
      <c r="AE3706" s="175">
        <v>16700</v>
      </c>
      <c r="AF3706" s="175">
        <v>15100</v>
      </c>
    </row>
    <row r="3707" spans="1:32" s="175" customFormat="1">
      <c r="A3707" s="174"/>
      <c r="AE3707" s="175">
        <v>16700</v>
      </c>
      <c r="AF3707" s="175">
        <v>15100</v>
      </c>
    </row>
    <row r="3708" spans="1:32" s="175" customFormat="1">
      <c r="A3708" s="174"/>
      <c r="AE3708" s="175">
        <v>16700</v>
      </c>
      <c r="AF3708" s="175">
        <v>15400</v>
      </c>
    </row>
    <row r="3709" spans="1:32" s="175" customFormat="1">
      <c r="A3709" s="174"/>
      <c r="AE3709" s="175">
        <v>16700</v>
      </c>
      <c r="AF3709" s="175">
        <v>15400</v>
      </c>
    </row>
    <row r="3710" spans="1:32" s="175" customFormat="1">
      <c r="A3710" s="174"/>
      <c r="AE3710" s="175">
        <v>-99999999999</v>
      </c>
      <c r="AF3710" s="175">
        <v>-99999999999</v>
      </c>
    </row>
    <row r="3711" spans="1:32" s="175" customFormat="1">
      <c r="A3711" s="174"/>
      <c r="AE3711" s="175">
        <v>18100</v>
      </c>
      <c r="AF3711" s="175">
        <v>15600</v>
      </c>
    </row>
    <row r="3712" spans="1:32" s="175" customFormat="1">
      <c r="A3712" s="174"/>
      <c r="AE3712" s="175">
        <v>17200</v>
      </c>
      <c r="AF3712" s="175">
        <v>15400</v>
      </c>
    </row>
    <row r="3713" spans="1:32" s="175" customFormat="1">
      <c r="A3713" s="174"/>
      <c r="AE3713" s="175">
        <v>17200</v>
      </c>
      <c r="AF3713" s="175">
        <v>15400</v>
      </c>
    </row>
    <row r="3714" spans="1:32" s="175" customFormat="1">
      <c r="A3714" s="174"/>
      <c r="AE3714" s="175">
        <v>18100</v>
      </c>
      <c r="AF3714" s="175">
        <v>15600</v>
      </c>
    </row>
    <row r="3715" spans="1:32" s="175" customFormat="1">
      <c r="A3715" s="174"/>
      <c r="AE3715" s="175">
        <v>17200</v>
      </c>
      <c r="AF3715" s="175">
        <v>15400</v>
      </c>
    </row>
    <row r="3716" spans="1:32" s="175" customFormat="1">
      <c r="A3716" s="174"/>
      <c r="AE3716" s="175">
        <v>17200</v>
      </c>
      <c r="AF3716" s="175">
        <v>15400</v>
      </c>
    </row>
    <row r="3717" spans="1:32" s="175" customFormat="1">
      <c r="A3717" s="174"/>
      <c r="AE3717" s="175">
        <v>18100</v>
      </c>
      <c r="AF3717" s="175">
        <v>15600</v>
      </c>
    </row>
    <row r="3718" spans="1:32" s="175" customFormat="1">
      <c r="A3718" s="174"/>
      <c r="AE3718" s="175">
        <v>19200</v>
      </c>
      <c r="AF3718" s="175">
        <v>16500</v>
      </c>
    </row>
    <row r="3719" spans="1:32" s="175" customFormat="1">
      <c r="A3719" s="174"/>
      <c r="AE3719" s="175">
        <v>18800</v>
      </c>
      <c r="AF3719" s="175">
        <v>16800</v>
      </c>
    </row>
    <row r="3720" spans="1:32" s="175" customFormat="1">
      <c r="A3720" s="174"/>
      <c r="AE3720" s="175">
        <v>18800</v>
      </c>
      <c r="AF3720" s="175">
        <v>16800</v>
      </c>
    </row>
    <row r="3721" spans="1:32" s="175" customFormat="1">
      <c r="A3721" s="174"/>
      <c r="AE3721" s="175">
        <v>18100</v>
      </c>
      <c r="AF3721" s="175">
        <v>15600</v>
      </c>
    </row>
    <row r="3722" spans="1:32" s="175" customFormat="1">
      <c r="A3722" s="174"/>
      <c r="AE3722" s="175">
        <v>19200</v>
      </c>
      <c r="AF3722" s="175">
        <v>17200</v>
      </c>
    </row>
    <row r="3723" spans="1:32" s="175" customFormat="1">
      <c r="A3723" s="174"/>
      <c r="AE3723" s="175">
        <v>17200</v>
      </c>
      <c r="AF3723" s="175">
        <v>15400</v>
      </c>
    </row>
    <row r="3724" spans="1:32" s="175" customFormat="1">
      <c r="A3724" s="174"/>
      <c r="AE3724" s="175">
        <v>18100</v>
      </c>
      <c r="AF3724" s="175">
        <v>15600</v>
      </c>
    </row>
    <row r="3725" spans="1:32" s="175" customFormat="1">
      <c r="A3725" s="174"/>
      <c r="AE3725" s="175">
        <v>17200</v>
      </c>
      <c r="AF3725" s="175">
        <v>15400</v>
      </c>
    </row>
    <row r="3726" spans="1:32" s="175" customFormat="1">
      <c r="A3726" s="174"/>
      <c r="AE3726" s="175">
        <v>18100</v>
      </c>
      <c r="AF3726" s="175">
        <v>15600</v>
      </c>
    </row>
    <row r="3727" spans="1:32" s="175" customFormat="1">
      <c r="A3727" s="174"/>
      <c r="AE3727" s="175">
        <v>17200</v>
      </c>
      <c r="AF3727" s="175">
        <v>15400</v>
      </c>
    </row>
    <row r="3728" spans="1:32" s="175" customFormat="1">
      <c r="A3728" s="174"/>
      <c r="AE3728" s="175">
        <v>18100</v>
      </c>
      <c r="AF3728" s="175">
        <v>15600</v>
      </c>
    </row>
    <row r="3729" spans="1:32" s="175" customFormat="1">
      <c r="A3729" s="174"/>
      <c r="AE3729" s="175">
        <v>17200</v>
      </c>
      <c r="AF3729" s="175">
        <v>15400</v>
      </c>
    </row>
    <row r="3730" spans="1:32" s="175" customFormat="1">
      <c r="A3730" s="174"/>
      <c r="AE3730" s="175">
        <v>18100</v>
      </c>
      <c r="AF3730" s="175">
        <v>15600</v>
      </c>
    </row>
    <row r="3731" spans="1:32" s="175" customFormat="1">
      <c r="A3731" s="174"/>
      <c r="AE3731" s="175">
        <v>17200</v>
      </c>
      <c r="AF3731" s="175">
        <v>15400</v>
      </c>
    </row>
    <row r="3732" spans="1:32" s="175" customFormat="1">
      <c r="A3732" s="174"/>
      <c r="AE3732" s="175">
        <v>18100</v>
      </c>
      <c r="AF3732" s="175">
        <v>15600</v>
      </c>
    </row>
    <row r="3733" spans="1:32" s="175" customFormat="1">
      <c r="A3733" s="174"/>
      <c r="AE3733" s="175">
        <v>17200</v>
      </c>
      <c r="AF3733" s="175">
        <v>15400</v>
      </c>
    </row>
    <row r="3734" spans="1:32" s="175" customFormat="1">
      <c r="A3734" s="174"/>
      <c r="AE3734" s="175">
        <v>18100</v>
      </c>
      <c r="AF3734" s="175">
        <v>15600</v>
      </c>
    </row>
    <row r="3735" spans="1:32" s="175" customFormat="1">
      <c r="A3735" s="174"/>
      <c r="AE3735" s="175">
        <v>-99999999999</v>
      </c>
      <c r="AF3735" s="175">
        <v>-99999999999</v>
      </c>
    </row>
    <row r="3736" spans="1:32" s="175" customFormat="1">
      <c r="A3736" s="174"/>
      <c r="AE3736" s="175">
        <v>-99999999999</v>
      </c>
      <c r="AF3736" s="175">
        <v>-99999999999</v>
      </c>
    </row>
    <row r="3737" spans="1:32" s="175" customFormat="1">
      <c r="A3737" s="174"/>
      <c r="AE3737" s="175">
        <v>17200</v>
      </c>
      <c r="AF3737" s="175">
        <v>15400</v>
      </c>
    </row>
    <row r="3738" spans="1:32" s="175" customFormat="1">
      <c r="A3738" s="174"/>
      <c r="AE3738" s="175">
        <v>17200</v>
      </c>
      <c r="AF3738" s="175">
        <v>15400</v>
      </c>
    </row>
    <row r="3739" spans="1:32" s="175" customFormat="1">
      <c r="A3739" s="174"/>
      <c r="AE3739" s="175">
        <v>17200</v>
      </c>
      <c r="AF3739" s="175">
        <v>15400</v>
      </c>
    </row>
    <row r="3740" spans="1:32" s="175" customFormat="1">
      <c r="A3740" s="174"/>
      <c r="AE3740" s="175">
        <v>17200</v>
      </c>
      <c r="AF3740" s="175">
        <v>15400</v>
      </c>
    </row>
    <row r="3741" spans="1:32" s="175" customFormat="1">
      <c r="A3741" s="174"/>
      <c r="AE3741" s="175">
        <v>17200</v>
      </c>
      <c r="AF3741" s="175">
        <v>15400</v>
      </c>
    </row>
    <row r="3742" spans="1:32" s="175" customFormat="1">
      <c r="A3742" s="174"/>
      <c r="AE3742" s="175">
        <v>17200</v>
      </c>
      <c r="AF3742" s="175">
        <v>15400</v>
      </c>
    </row>
    <row r="3743" spans="1:32" s="175" customFormat="1">
      <c r="A3743" s="174"/>
      <c r="AE3743" s="175">
        <v>19200</v>
      </c>
      <c r="AF3743" s="175">
        <v>16500</v>
      </c>
    </row>
    <row r="3744" spans="1:32" s="175" customFormat="1">
      <c r="A3744" s="174"/>
      <c r="AE3744" s="175">
        <v>19200</v>
      </c>
      <c r="AF3744" s="175">
        <v>16500</v>
      </c>
    </row>
    <row r="3745" spans="1:32" s="175" customFormat="1">
      <c r="A3745" s="174"/>
      <c r="AE3745" s="175">
        <v>3000</v>
      </c>
      <c r="AF3745" s="175">
        <v>2300</v>
      </c>
    </row>
    <row r="3746" spans="1:32" s="175" customFormat="1">
      <c r="A3746" s="174"/>
      <c r="AE3746" s="175">
        <v>3900</v>
      </c>
      <c r="AF3746" s="175">
        <v>3250</v>
      </c>
    </row>
    <row r="3747" spans="1:32" s="175" customFormat="1">
      <c r="A3747" s="174"/>
      <c r="AE3747" s="175">
        <v>-99999999999</v>
      </c>
      <c r="AF3747" s="175">
        <v>3750</v>
      </c>
    </row>
    <row r="3748" spans="1:32" s="175" customFormat="1">
      <c r="A3748" s="174"/>
      <c r="AE3748" s="175">
        <v>3900</v>
      </c>
      <c r="AF3748" s="175">
        <v>3530</v>
      </c>
    </row>
    <row r="3749" spans="1:32" s="175" customFormat="1">
      <c r="A3749" s="174"/>
      <c r="AE3749" s="175">
        <v>3900</v>
      </c>
      <c r="AF3749" s="175">
        <v>3250</v>
      </c>
    </row>
    <row r="3750" spans="1:32" s="175" customFormat="1">
      <c r="A3750" s="174"/>
      <c r="AE3750" s="175">
        <v>3000</v>
      </c>
      <c r="AF3750" s="175">
        <v>2300</v>
      </c>
    </row>
    <row r="3751" spans="1:32" s="175" customFormat="1">
      <c r="A3751" s="174"/>
      <c r="AE3751" s="175">
        <v>-99999999999</v>
      </c>
      <c r="AF3751" s="175">
        <v>4000</v>
      </c>
    </row>
    <row r="3752" spans="1:32" s="175" customFormat="1">
      <c r="A3752" s="174"/>
      <c r="AE3752" s="175">
        <v>4100</v>
      </c>
      <c r="AF3752" s="175">
        <v>3780</v>
      </c>
    </row>
    <row r="3753" spans="1:32" s="175" customFormat="1">
      <c r="A3753" s="174"/>
      <c r="AE3753" s="175">
        <v>4100</v>
      </c>
      <c r="AF3753" s="175">
        <v>3780</v>
      </c>
    </row>
    <row r="3754" spans="1:32" s="175" customFormat="1">
      <c r="A3754" s="174"/>
      <c r="AE3754" s="175">
        <v>3800</v>
      </c>
      <c r="AF3754" s="175">
        <v>2950</v>
      </c>
    </row>
    <row r="3755" spans="1:32" s="175" customFormat="1">
      <c r="A3755" s="174"/>
      <c r="AE3755" s="175">
        <v>3900</v>
      </c>
      <c r="AF3755" s="175">
        <v>3000</v>
      </c>
    </row>
    <row r="3756" spans="1:32" s="175" customFormat="1">
      <c r="A3756" s="174"/>
      <c r="AE3756" s="175">
        <v>3900</v>
      </c>
      <c r="AF3756" s="175">
        <v>3000</v>
      </c>
    </row>
    <row r="3757" spans="1:32" s="175" customFormat="1">
      <c r="A3757" s="174"/>
      <c r="AE3757" s="175">
        <v>3700</v>
      </c>
      <c r="AF3757" s="175">
        <v>2450</v>
      </c>
    </row>
    <row r="3758" spans="1:32" s="175" customFormat="1">
      <c r="A3758" s="174"/>
      <c r="AE3758" s="175">
        <v>2700</v>
      </c>
      <c r="AF3758" s="175">
        <v>2100</v>
      </c>
    </row>
    <row r="3759" spans="1:32" s="175" customFormat="1">
      <c r="A3759" s="174"/>
      <c r="AE3759" s="175">
        <v>3900</v>
      </c>
      <c r="AF3759" s="175">
        <v>2750</v>
      </c>
    </row>
    <row r="3760" spans="1:32" s="175" customFormat="1">
      <c r="A3760" s="174"/>
      <c r="AE3760" s="175">
        <v>4000</v>
      </c>
      <c r="AF3760" s="175">
        <v>2750</v>
      </c>
    </row>
    <row r="3761" spans="1:31" s="11" customFormat="1">
      <c r="A3761" s="176"/>
      <c r="AE3761" s="11">
        <v>15100</v>
      </c>
    </row>
    <row r="3762" spans="1:31" s="11" customFormat="1">
      <c r="A3762" s="176"/>
      <c r="AE3762" s="11">
        <v>15100</v>
      </c>
    </row>
    <row r="3763" spans="1:31" s="11" customFormat="1">
      <c r="A3763" s="176"/>
      <c r="AE3763" s="11">
        <v>15100</v>
      </c>
    </row>
    <row r="3764" spans="1:31" s="11" customFormat="1">
      <c r="A3764" s="176"/>
      <c r="AE3764" s="11">
        <v>15100</v>
      </c>
    </row>
    <row r="3765" spans="1:31" s="11" customFormat="1">
      <c r="A3765" s="176"/>
      <c r="AE3765" s="11">
        <v>15100</v>
      </c>
    </row>
    <row r="3766" spans="1:31" s="11" customFormat="1">
      <c r="A3766" s="176"/>
      <c r="AE3766" s="11">
        <v>15100</v>
      </c>
    </row>
    <row r="3767" spans="1:31" s="11" customFormat="1">
      <c r="A3767" s="176"/>
      <c r="AE3767" s="11">
        <v>15100</v>
      </c>
    </row>
    <row r="3768" spans="1:31" s="11" customFormat="1">
      <c r="A3768" s="176"/>
      <c r="AE3768" s="11">
        <v>15400</v>
      </c>
    </row>
    <row r="3769" spans="1:31" s="11" customFormat="1">
      <c r="A3769" s="176"/>
      <c r="AE3769" s="11">
        <v>15400</v>
      </c>
    </row>
    <row r="3770" spans="1:31" s="11" customFormat="1">
      <c r="A3770" s="176"/>
      <c r="AE3770" s="11">
        <v>15800</v>
      </c>
    </row>
    <row r="3771" spans="1:31" s="11" customFormat="1">
      <c r="A3771" s="176"/>
      <c r="AE3771" s="11">
        <v>15400</v>
      </c>
    </row>
    <row r="3772" spans="1:31" s="11" customFormat="1">
      <c r="A3772" s="176"/>
      <c r="AE3772" s="11">
        <v>15400</v>
      </c>
    </row>
    <row r="3773" spans="1:31" s="11" customFormat="1">
      <c r="A3773" s="176"/>
      <c r="AE3773" s="11">
        <v>15400</v>
      </c>
    </row>
    <row r="3774" spans="1:31" s="11" customFormat="1">
      <c r="A3774" s="176"/>
      <c r="AE3774" s="11">
        <v>15400</v>
      </c>
    </row>
    <row r="3775" spans="1:31" s="11" customFormat="1">
      <c r="A3775" s="176"/>
      <c r="AE3775" s="11">
        <v>15400</v>
      </c>
    </row>
    <row r="3776" spans="1:31" s="11" customFormat="1">
      <c r="A3776" s="176"/>
      <c r="AE3776" s="11">
        <v>15400</v>
      </c>
    </row>
    <row r="3777" spans="1:31" s="11" customFormat="1">
      <c r="A3777" s="176"/>
      <c r="AE3777" s="11">
        <v>15400</v>
      </c>
    </row>
    <row r="3778" spans="1:31" s="11" customFormat="1">
      <c r="A3778" s="176"/>
      <c r="AE3778" s="11">
        <v>15400</v>
      </c>
    </row>
    <row r="3779" spans="1:31" s="11" customFormat="1">
      <c r="A3779" s="176"/>
      <c r="AE3779" s="11">
        <v>15600</v>
      </c>
    </row>
    <row r="3780" spans="1:31" s="11" customFormat="1">
      <c r="A3780" s="176"/>
      <c r="AE3780" s="11">
        <v>15600</v>
      </c>
    </row>
    <row r="3781" spans="1:31" s="11" customFormat="1">
      <c r="A3781" s="176"/>
      <c r="AE3781" s="11">
        <v>15600</v>
      </c>
    </row>
    <row r="3782" spans="1:31" s="11" customFormat="1">
      <c r="A3782" s="176"/>
      <c r="AE3782" s="11">
        <v>15600</v>
      </c>
    </row>
    <row r="3783" spans="1:31" s="11" customFormat="1">
      <c r="A3783" s="176"/>
      <c r="AE3783" s="11">
        <v>15600</v>
      </c>
    </row>
    <row r="3784" spans="1:31" s="11" customFormat="1">
      <c r="A3784" s="176"/>
      <c r="AE3784" s="11">
        <v>15600</v>
      </c>
    </row>
    <row r="3785" spans="1:31" s="11" customFormat="1">
      <c r="A3785" s="176"/>
      <c r="AE3785" s="11">
        <v>15800</v>
      </c>
    </row>
    <row r="3786" spans="1:31" s="11" customFormat="1">
      <c r="A3786" s="176"/>
      <c r="AE3786" s="11">
        <v>16800</v>
      </c>
    </row>
    <row r="3787" spans="1:31" s="11" customFormat="1">
      <c r="A3787" s="176"/>
      <c r="AE3787" s="11">
        <v>16800</v>
      </c>
    </row>
    <row r="3788" spans="1:31" s="11" customFormat="1">
      <c r="A3788" s="176"/>
      <c r="AE3788" s="11">
        <v>17300</v>
      </c>
    </row>
    <row r="3789" spans="1:31" s="11" customFormat="1">
      <c r="A3789" s="176"/>
      <c r="AE3789" s="11">
        <v>17300</v>
      </c>
    </row>
    <row r="3790" spans="1:31" s="11" customFormat="1">
      <c r="A3790" s="176"/>
      <c r="AE3790" s="11">
        <v>18750</v>
      </c>
    </row>
    <row r="3791" spans="1:31" s="11" customFormat="1">
      <c r="A3791" s="176"/>
      <c r="AE3791" s="11">
        <v>18750</v>
      </c>
    </row>
    <row r="3792" spans="1:31" s="11" customFormat="1">
      <c r="A3792" s="176"/>
      <c r="AE3792" s="11">
        <v>15100</v>
      </c>
    </row>
    <row r="3793" spans="1:31" s="11" customFormat="1">
      <c r="A3793" s="176"/>
      <c r="AE3793" s="11">
        <v>15100</v>
      </c>
    </row>
    <row r="3794" spans="1:31" s="11" customFormat="1">
      <c r="A3794" s="176"/>
      <c r="AE3794" s="11">
        <v>15100</v>
      </c>
    </row>
    <row r="3795" spans="1:31" s="11" customFormat="1">
      <c r="A3795" s="176"/>
      <c r="AE3795" s="11">
        <v>15100</v>
      </c>
    </row>
    <row r="3796" spans="1:31" s="11" customFormat="1">
      <c r="A3796" s="176"/>
      <c r="AE3796" s="11">
        <v>15100</v>
      </c>
    </row>
    <row r="3797" spans="1:31" s="11" customFormat="1">
      <c r="A3797" s="176"/>
      <c r="AE3797" s="11">
        <v>15100</v>
      </c>
    </row>
    <row r="3798" spans="1:31" s="11" customFormat="1">
      <c r="A3798" s="176"/>
      <c r="AE3798" s="11">
        <v>15100</v>
      </c>
    </row>
    <row r="3799" spans="1:31" s="11" customFormat="1">
      <c r="A3799" s="176"/>
      <c r="AE3799" s="11">
        <v>15400</v>
      </c>
    </row>
    <row r="3800" spans="1:31" s="11" customFormat="1">
      <c r="A3800" s="176"/>
      <c r="AE3800" s="11">
        <v>15400</v>
      </c>
    </row>
    <row r="3801" spans="1:31" s="11" customFormat="1">
      <c r="A3801" s="176"/>
      <c r="AE3801" s="11">
        <v>18750</v>
      </c>
    </row>
    <row r="3802" spans="1:31" s="11" customFormat="1">
      <c r="A3802" s="176"/>
      <c r="AE3802" s="11">
        <v>15400</v>
      </c>
    </row>
    <row r="3803" spans="1:31" s="11" customFormat="1">
      <c r="A3803" s="176"/>
      <c r="AE3803" s="11">
        <v>15400</v>
      </c>
    </row>
    <row r="3804" spans="1:31" s="11" customFormat="1">
      <c r="A3804" s="176"/>
      <c r="AE3804" s="11">
        <v>15400</v>
      </c>
    </row>
    <row r="3805" spans="1:31" s="11" customFormat="1">
      <c r="A3805" s="176"/>
      <c r="AE3805" s="11">
        <v>15600</v>
      </c>
    </row>
    <row r="3806" spans="1:31" s="11" customFormat="1">
      <c r="A3806" s="176"/>
      <c r="AE3806" s="11">
        <v>15600</v>
      </c>
    </row>
    <row r="3807" spans="1:31" s="11" customFormat="1">
      <c r="A3807" s="176"/>
      <c r="AE3807" s="11">
        <v>15400</v>
      </c>
    </row>
    <row r="3808" spans="1:31" s="11" customFormat="1">
      <c r="A3808" s="176"/>
      <c r="AE3808" s="11">
        <v>15400</v>
      </c>
    </row>
    <row r="3809" spans="1:31" s="11" customFormat="1">
      <c r="A3809" s="176"/>
      <c r="AE3809" s="11">
        <v>15400</v>
      </c>
    </row>
    <row r="3810" spans="1:31" s="11" customFormat="1">
      <c r="A3810" s="176"/>
      <c r="AE3810" s="11">
        <v>15100</v>
      </c>
    </row>
    <row r="3811" spans="1:31" s="11" customFormat="1">
      <c r="A3811" s="176"/>
      <c r="AE3811" s="11">
        <v>15100</v>
      </c>
    </row>
    <row r="3812" spans="1:31" s="11" customFormat="1">
      <c r="A3812" s="176"/>
      <c r="AE3812" s="11">
        <v>15400</v>
      </c>
    </row>
    <row r="3813" spans="1:31" s="11" customFormat="1">
      <c r="A3813" s="176"/>
      <c r="AE3813" s="11">
        <v>15100</v>
      </c>
    </row>
    <row r="3814" spans="1:31" s="11" customFormat="1">
      <c r="A3814" s="176"/>
      <c r="AE3814" s="11">
        <v>15100</v>
      </c>
    </row>
    <row r="3815" spans="1:31" s="11" customFormat="1">
      <c r="A3815" s="176"/>
      <c r="AE3815" s="11">
        <v>15400</v>
      </c>
    </row>
    <row r="3816" spans="1:31" s="11" customFormat="1">
      <c r="A3816" s="176"/>
      <c r="AE3816" s="11">
        <v>15400</v>
      </c>
    </row>
    <row r="3817" spans="1:31" s="11" customFormat="1">
      <c r="A3817" s="176"/>
      <c r="AE3817" s="11">
        <v>-99999999999</v>
      </c>
    </row>
    <row r="3818" spans="1:31" s="11" customFormat="1">
      <c r="A3818" s="176"/>
      <c r="AE3818" s="11">
        <v>15600</v>
      </c>
    </row>
    <row r="3819" spans="1:31" s="11" customFormat="1">
      <c r="A3819" s="176"/>
      <c r="AE3819" s="11">
        <v>15400</v>
      </c>
    </row>
    <row r="3820" spans="1:31" s="11" customFormat="1">
      <c r="A3820" s="176"/>
      <c r="AE3820" s="11">
        <v>15400</v>
      </c>
    </row>
    <row r="3821" spans="1:31" s="11" customFormat="1">
      <c r="A3821" s="176"/>
      <c r="AE3821" s="11">
        <v>15600</v>
      </c>
    </row>
    <row r="3822" spans="1:31" s="11" customFormat="1">
      <c r="A3822" s="176"/>
      <c r="AE3822" s="11">
        <v>15400</v>
      </c>
    </row>
    <row r="3823" spans="1:31" s="11" customFormat="1">
      <c r="A3823" s="176"/>
      <c r="AE3823" s="11">
        <v>15400</v>
      </c>
    </row>
    <row r="3824" spans="1:31" s="11" customFormat="1">
      <c r="A3824" s="176"/>
      <c r="AE3824" s="11">
        <v>15600</v>
      </c>
    </row>
    <row r="3825" spans="1:31" s="11" customFormat="1">
      <c r="A3825" s="176"/>
      <c r="AE3825" s="11">
        <v>16500</v>
      </c>
    </row>
    <row r="3826" spans="1:31" s="11" customFormat="1">
      <c r="A3826" s="176"/>
      <c r="AE3826" s="11">
        <v>16800</v>
      </c>
    </row>
    <row r="3827" spans="1:31" s="11" customFormat="1">
      <c r="A3827" s="176"/>
      <c r="AE3827" s="11">
        <v>16800</v>
      </c>
    </row>
    <row r="3828" spans="1:31" s="11" customFormat="1">
      <c r="A3828" s="176"/>
      <c r="AE3828" s="11">
        <v>15600</v>
      </c>
    </row>
    <row r="3829" spans="1:31" s="11" customFormat="1">
      <c r="A3829" s="176"/>
      <c r="AE3829" s="11">
        <v>17200</v>
      </c>
    </row>
    <row r="3830" spans="1:31" s="11" customFormat="1">
      <c r="A3830" s="176"/>
      <c r="AE3830" s="11">
        <v>15400</v>
      </c>
    </row>
    <row r="3831" spans="1:31" s="11" customFormat="1">
      <c r="A3831" s="176"/>
      <c r="AE3831" s="11">
        <v>15600</v>
      </c>
    </row>
    <row r="3832" spans="1:31" s="11" customFormat="1">
      <c r="A3832" s="176"/>
      <c r="AE3832" s="11">
        <v>15400</v>
      </c>
    </row>
    <row r="3833" spans="1:31" s="11" customFormat="1">
      <c r="A3833" s="176"/>
      <c r="AE3833" s="11">
        <v>15600</v>
      </c>
    </row>
    <row r="3834" spans="1:31" s="11" customFormat="1">
      <c r="A3834" s="176"/>
      <c r="AE3834" s="11">
        <v>15400</v>
      </c>
    </row>
    <row r="3835" spans="1:31" s="11" customFormat="1">
      <c r="A3835" s="176"/>
      <c r="AE3835" s="11">
        <v>15600</v>
      </c>
    </row>
    <row r="3836" spans="1:31" s="11" customFormat="1">
      <c r="A3836" s="176"/>
      <c r="AE3836" s="11">
        <v>15400</v>
      </c>
    </row>
    <row r="3837" spans="1:31" s="11" customFormat="1">
      <c r="A3837" s="176"/>
      <c r="AE3837" s="11">
        <v>15600</v>
      </c>
    </row>
    <row r="3838" spans="1:31" s="11" customFormat="1">
      <c r="A3838" s="176"/>
      <c r="AE3838" s="11">
        <v>15400</v>
      </c>
    </row>
    <row r="3839" spans="1:31" s="11" customFormat="1">
      <c r="A3839" s="176"/>
      <c r="AE3839" s="11">
        <v>15600</v>
      </c>
    </row>
    <row r="3840" spans="1:31" s="11" customFormat="1">
      <c r="A3840" s="176"/>
      <c r="AE3840" s="11">
        <v>15400</v>
      </c>
    </row>
    <row r="3841" spans="1:31" s="11" customFormat="1">
      <c r="A3841" s="176"/>
      <c r="AE3841" s="11">
        <v>15600</v>
      </c>
    </row>
    <row r="3842" spans="1:31" s="11" customFormat="1">
      <c r="A3842" s="176"/>
      <c r="AE3842" s="11">
        <v>-99999999999</v>
      </c>
    </row>
    <row r="3843" spans="1:31" s="11" customFormat="1">
      <c r="A3843" s="176"/>
      <c r="AE3843" s="11">
        <v>-99999999999</v>
      </c>
    </row>
    <row r="3844" spans="1:31" s="11" customFormat="1">
      <c r="A3844" s="176"/>
      <c r="AE3844" s="11">
        <v>15400</v>
      </c>
    </row>
    <row r="3845" spans="1:31" s="11" customFormat="1">
      <c r="A3845" s="176"/>
      <c r="AE3845" s="11">
        <v>15400</v>
      </c>
    </row>
    <row r="3846" spans="1:31" s="11" customFormat="1">
      <c r="A3846" s="176"/>
      <c r="AE3846" s="11">
        <v>15400</v>
      </c>
    </row>
    <row r="3847" spans="1:31" s="11" customFormat="1">
      <c r="A3847" s="176"/>
      <c r="AE3847" s="11">
        <v>15400</v>
      </c>
    </row>
    <row r="3848" spans="1:31" s="11" customFormat="1">
      <c r="A3848" s="176"/>
      <c r="AE3848" s="11">
        <v>15400</v>
      </c>
    </row>
    <row r="3849" spans="1:31" s="11" customFormat="1">
      <c r="A3849" s="176"/>
      <c r="AE3849" s="11">
        <v>15400</v>
      </c>
    </row>
    <row r="3850" spans="1:31" s="11" customFormat="1">
      <c r="A3850" s="176"/>
      <c r="AE3850" s="11">
        <v>16500</v>
      </c>
    </row>
    <row r="3851" spans="1:31" s="11" customFormat="1">
      <c r="A3851" s="176"/>
      <c r="AE3851" s="11">
        <v>16500</v>
      </c>
    </row>
    <row r="3852" spans="1:31" s="11" customFormat="1">
      <c r="A3852" s="176"/>
      <c r="AE3852" s="11">
        <v>2300</v>
      </c>
    </row>
    <row r="3853" spans="1:31" s="11" customFormat="1">
      <c r="A3853" s="176"/>
      <c r="AE3853" s="11">
        <v>3250</v>
      </c>
    </row>
    <row r="3854" spans="1:31" s="11" customFormat="1">
      <c r="A3854" s="176"/>
      <c r="AE3854" s="11">
        <v>3750</v>
      </c>
    </row>
    <row r="3855" spans="1:31" s="11" customFormat="1">
      <c r="A3855" s="176"/>
      <c r="AE3855" s="11">
        <v>3530</v>
      </c>
    </row>
    <row r="3856" spans="1:31" s="11" customFormat="1">
      <c r="A3856" s="176"/>
      <c r="AE3856" s="11">
        <v>3250</v>
      </c>
    </row>
    <row r="3857" spans="1:31" s="11" customFormat="1">
      <c r="A3857" s="176"/>
      <c r="AE3857" s="11">
        <v>2300</v>
      </c>
    </row>
    <row r="3858" spans="1:31" s="11" customFormat="1">
      <c r="A3858" s="176"/>
      <c r="AE3858" s="11">
        <v>4000</v>
      </c>
    </row>
    <row r="3859" spans="1:31" s="11" customFormat="1">
      <c r="A3859" s="176"/>
      <c r="AE3859" s="11">
        <v>3780</v>
      </c>
    </row>
    <row r="3860" spans="1:31" s="11" customFormat="1">
      <c r="A3860" s="176"/>
      <c r="AE3860" s="11">
        <v>3780</v>
      </c>
    </row>
    <row r="3861" spans="1:31" s="11" customFormat="1">
      <c r="A3861" s="176"/>
      <c r="AE3861" s="11">
        <v>2950</v>
      </c>
    </row>
    <row r="3862" spans="1:31" s="11" customFormat="1">
      <c r="A3862" s="176"/>
      <c r="AE3862" s="11">
        <v>3000</v>
      </c>
    </row>
    <row r="3863" spans="1:31" s="11" customFormat="1">
      <c r="A3863" s="176"/>
      <c r="AE3863" s="11">
        <v>3000</v>
      </c>
    </row>
    <row r="3864" spans="1:31" s="11" customFormat="1">
      <c r="A3864" s="176"/>
      <c r="AE3864" s="11">
        <v>2450</v>
      </c>
    </row>
    <row r="3865" spans="1:31" s="11" customFormat="1">
      <c r="A3865" s="176"/>
      <c r="AE3865" s="11">
        <v>2100</v>
      </c>
    </row>
    <row r="3866" spans="1:31" s="11" customFormat="1">
      <c r="A3866" s="176"/>
      <c r="AE3866" s="11">
        <v>2750</v>
      </c>
    </row>
    <row r="3867" spans="1:31" s="11" customFormat="1">
      <c r="A3867" s="176"/>
      <c r="AE3867" s="11">
        <v>2750</v>
      </c>
    </row>
  </sheetData>
  <sheetProtection selectLockedCells="1" selectUnlockedCells="1"/>
  <phoneticPr fontId="35"/>
  <pageMargins left="0.78680555555555554" right="0.78680555555555554" top="0.98402777777777772" bottom="0.98402777777777772" header="0.5" footer="0.5"/>
  <pageSetup paperSize="9" firstPageNumber="0" orientation="portrait" horizontalDpi="300" verticalDpi="300"/>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D150"/>
  <sheetViews>
    <sheetView zoomScaleNormal="100" workbookViewId="0"/>
  </sheetViews>
  <sheetFormatPr defaultRowHeight="13.5"/>
  <cols>
    <col min="1" max="1" width="10.5" customWidth="1"/>
    <col min="2" max="2" width="23.125" customWidth="1"/>
    <col min="3" max="3" width="38.125" customWidth="1"/>
    <col min="4" max="4" width="9.75" customWidth="1"/>
    <col min="5" max="13" width="9" customWidth="1"/>
    <col min="14" max="14" width="14.125" customWidth="1"/>
    <col min="15" max="15" width="10.125" customWidth="1"/>
  </cols>
  <sheetData>
    <row r="1" spans="1:4" ht="13.5" customHeight="1">
      <c r="A1" s="10" t="s">
        <v>348</v>
      </c>
    </row>
    <row r="2" spans="1:4" ht="13.5" customHeight="1"/>
    <row r="3" spans="1:4" ht="13.5" customHeight="1">
      <c r="A3" s="177" t="s">
        <v>40</v>
      </c>
      <c r="B3" s="252" t="s">
        <v>349</v>
      </c>
      <c r="C3" s="252"/>
      <c r="D3" s="252"/>
    </row>
    <row r="4" spans="1:4" ht="36" customHeight="1">
      <c r="A4" s="177" t="s">
        <v>42</v>
      </c>
      <c r="B4" s="253" t="s">
        <v>350</v>
      </c>
      <c r="C4" s="253"/>
      <c r="D4" s="253"/>
    </row>
    <row r="5" spans="1:4" ht="13.5" customHeight="1">
      <c r="A5" s="177"/>
      <c r="B5" s="254" t="s">
        <v>351</v>
      </c>
      <c r="C5" s="254"/>
      <c r="D5" s="254"/>
    </row>
    <row r="6" spans="1:4" ht="13.5" customHeight="1">
      <c r="A6" s="177"/>
    </row>
    <row r="7" spans="1:4" ht="13.5" customHeight="1">
      <c r="A7" s="177"/>
      <c r="B7" s="178" t="s">
        <v>352</v>
      </c>
      <c r="C7" s="179"/>
    </row>
    <row r="8" spans="1:4" ht="13.5" customHeight="1">
      <c r="A8" s="177"/>
      <c r="B8" s="180" t="s">
        <v>353</v>
      </c>
      <c r="C8" s="181" t="s">
        <v>354</v>
      </c>
    </row>
    <row r="9" spans="1:4" ht="13.5" customHeight="1">
      <c r="A9" s="177"/>
      <c r="B9" s="182" t="s">
        <v>355</v>
      </c>
      <c r="C9" s="255" t="s">
        <v>356</v>
      </c>
    </row>
    <row r="10" spans="1:4" ht="13.5" customHeight="1">
      <c r="A10" s="177"/>
      <c r="B10" s="182" t="s">
        <v>357</v>
      </c>
      <c r="C10" s="255"/>
    </row>
    <row r="11" spans="1:4" ht="13.5" customHeight="1">
      <c r="A11" s="177"/>
      <c r="B11" s="182" t="s">
        <v>358</v>
      </c>
      <c r="C11" s="183" t="s">
        <v>359</v>
      </c>
    </row>
    <row r="12" spans="1:4" ht="13.5" customHeight="1">
      <c r="A12" s="177"/>
      <c r="B12" s="182" t="s">
        <v>360</v>
      </c>
      <c r="C12" s="183" t="s">
        <v>52</v>
      </c>
    </row>
    <row r="13" spans="1:4" ht="13.5" customHeight="1">
      <c r="A13" s="177"/>
      <c r="B13" s="182" t="s">
        <v>361</v>
      </c>
      <c r="C13" s="183" t="s">
        <v>362</v>
      </c>
    </row>
    <row r="14" spans="1:4" ht="13.5" customHeight="1">
      <c r="A14" s="177"/>
      <c r="B14" s="182" t="s">
        <v>363</v>
      </c>
      <c r="C14" s="183" t="s">
        <v>364</v>
      </c>
    </row>
    <row r="15" spans="1:4" ht="13.5" customHeight="1">
      <c r="B15" s="182" t="s">
        <v>365</v>
      </c>
      <c r="C15" s="183" t="s">
        <v>366</v>
      </c>
    </row>
    <row r="16" spans="1:4" ht="13.5" customHeight="1">
      <c r="B16" s="182" t="s">
        <v>367</v>
      </c>
      <c r="C16" s="183" t="s">
        <v>368</v>
      </c>
    </row>
    <row r="17" spans="1:4" ht="13.5" customHeight="1">
      <c r="B17" s="159" t="s">
        <v>369</v>
      </c>
      <c r="C17" s="144" t="s">
        <v>370</v>
      </c>
    </row>
    <row r="20" spans="1:4" ht="14.25">
      <c r="A20" s="10" t="s">
        <v>371</v>
      </c>
    </row>
    <row r="21" spans="1:4">
      <c r="A21" s="184" t="s">
        <v>318</v>
      </c>
      <c r="B21" s="185" t="s">
        <v>319</v>
      </c>
      <c r="C21" s="185" t="s">
        <v>102</v>
      </c>
      <c r="D21" s="185" t="s">
        <v>320</v>
      </c>
    </row>
    <row r="22" spans="1:4" ht="14.25">
      <c r="A22" s="4"/>
      <c r="B22" s="4" t="s">
        <v>183</v>
      </c>
      <c r="C22" s="140" t="s">
        <v>372</v>
      </c>
      <c r="D22" s="33" t="s">
        <v>295</v>
      </c>
    </row>
    <row r="23" spans="1:4" ht="14.25">
      <c r="A23" s="4"/>
      <c r="B23" s="4" t="s">
        <v>183</v>
      </c>
      <c r="C23" s="140" t="s">
        <v>373</v>
      </c>
      <c r="D23" s="33" t="s">
        <v>295</v>
      </c>
    </row>
    <row r="24" spans="1:4" ht="14.25">
      <c r="A24" s="4"/>
      <c r="B24" s="4" t="s">
        <v>183</v>
      </c>
      <c r="C24" s="140" t="s">
        <v>374</v>
      </c>
      <c r="D24" s="33" t="s">
        <v>295</v>
      </c>
    </row>
    <row r="25" spans="1:4" ht="14.25">
      <c r="A25" s="4"/>
      <c r="B25" s="4" t="s">
        <v>183</v>
      </c>
      <c r="C25" s="140" t="s">
        <v>375</v>
      </c>
      <c r="D25" s="33" t="s">
        <v>295</v>
      </c>
    </row>
    <row r="26" spans="1:4" ht="14.25">
      <c r="A26" s="4"/>
      <c r="B26" s="4" t="s">
        <v>183</v>
      </c>
      <c r="C26" s="140" t="s">
        <v>376</v>
      </c>
      <c r="D26" s="33" t="s">
        <v>295</v>
      </c>
    </row>
    <row r="27" spans="1:4" ht="14.25">
      <c r="A27" s="4"/>
      <c r="B27" s="4" t="s">
        <v>183</v>
      </c>
      <c r="C27" s="140" t="s">
        <v>377</v>
      </c>
      <c r="D27" s="33" t="s">
        <v>295</v>
      </c>
    </row>
    <row r="28" spans="1:4" ht="14.25">
      <c r="A28" s="4"/>
      <c r="B28" s="4" t="s">
        <v>183</v>
      </c>
      <c r="C28" s="140" t="s">
        <v>378</v>
      </c>
      <c r="D28" s="33" t="s">
        <v>295</v>
      </c>
    </row>
    <row r="29" spans="1:4" ht="14.25">
      <c r="A29" s="4"/>
      <c r="B29" s="4" t="s">
        <v>183</v>
      </c>
      <c r="C29" s="140" t="s">
        <v>379</v>
      </c>
      <c r="D29" s="33" t="s">
        <v>295</v>
      </c>
    </row>
    <row r="30" spans="1:4" ht="14.25">
      <c r="A30" s="4"/>
      <c r="B30" s="4" t="s">
        <v>183</v>
      </c>
      <c r="C30" s="140" t="s">
        <v>380</v>
      </c>
      <c r="D30" s="33" t="s">
        <v>295</v>
      </c>
    </row>
    <row r="31" spans="1:4" ht="14.25">
      <c r="A31" s="4"/>
      <c r="B31" s="4" t="s">
        <v>183</v>
      </c>
      <c r="C31" s="140" t="s">
        <v>381</v>
      </c>
      <c r="D31" s="33" t="s">
        <v>295</v>
      </c>
    </row>
    <row r="32" spans="1:4" ht="14.25">
      <c r="A32" s="4"/>
      <c r="B32" s="4" t="s">
        <v>183</v>
      </c>
      <c r="C32" s="140" t="s">
        <v>382</v>
      </c>
      <c r="D32" s="33" t="s">
        <v>295</v>
      </c>
    </row>
    <row r="33" spans="1:4" ht="14.25">
      <c r="A33" s="4"/>
      <c r="B33" s="4" t="s">
        <v>183</v>
      </c>
      <c r="C33" s="140" t="s">
        <v>383</v>
      </c>
      <c r="D33" s="33" t="s">
        <v>295</v>
      </c>
    </row>
    <row r="34" spans="1:4" ht="14.25">
      <c r="A34" s="4"/>
      <c r="B34" s="4" t="s">
        <v>183</v>
      </c>
      <c r="C34" s="140" t="s">
        <v>384</v>
      </c>
      <c r="D34" s="33" t="s">
        <v>295</v>
      </c>
    </row>
    <row r="35" spans="1:4" ht="14.25">
      <c r="A35" s="4"/>
      <c r="B35" s="4" t="s">
        <v>183</v>
      </c>
      <c r="C35" s="140" t="s">
        <v>385</v>
      </c>
      <c r="D35" s="33" t="s">
        <v>295</v>
      </c>
    </row>
    <row r="36" spans="1:4" ht="14.25">
      <c r="A36" s="4"/>
      <c r="B36" s="4" t="s">
        <v>183</v>
      </c>
      <c r="C36" s="140" t="s">
        <v>386</v>
      </c>
      <c r="D36" s="33" t="s">
        <v>295</v>
      </c>
    </row>
    <row r="37" spans="1:4" ht="14.25">
      <c r="A37" s="4"/>
      <c r="B37" s="4" t="s">
        <v>183</v>
      </c>
      <c r="C37" s="140" t="s">
        <v>387</v>
      </c>
      <c r="D37" s="33" t="s">
        <v>295</v>
      </c>
    </row>
    <row r="38" spans="1:4" ht="14.25">
      <c r="A38" s="4"/>
      <c r="B38" s="4" t="s">
        <v>183</v>
      </c>
      <c r="C38" s="140" t="s">
        <v>388</v>
      </c>
      <c r="D38" s="33" t="s">
        <v>295</v>
      </c>
    </row>
    <row r="39" spans="1:4" ht="14.25">
      <c r="A39" s="4"/>
      <c r="B39" s="4" t="s">
        <v>183</v>
      </c>
      <c r="C39" s="140" t="s">
        <v>389</v>
      </c>
      <c r="D39" s="33" t="s">
        <v>295</v>
      </c>
    </row>
    <row r="40" spans="1:4" ht="14.25">
      <c r="A40" s="4"/>
      <c r="B40" s="4" t="s">
        <v>183</v>
      </c>
      <c r="C40" s="140" t="s">
        <v>390</v>
      </c>
      <c r="D40" s="33" t="s">
        <v>295</v>
      </c>
    </row>
    <row r="41" spans="1:4" ht="14.25">
      <c r="A41" s="4"/>
      <c r="B41" s="4" t="s">
        <v>183</v>
      </c>
      <c r="C41" s="140" t="s">
        <v>391</v>
      </c>
      <c r="D41" s="33" t="s">
        <v>295</v>
      </c>
    </row>
    <row r="42" spans="1:4" ht="14.25">
      <c r="A42" s="4"/>
      <c r="B42" s="4" t="s">
        <v>183</v>
      </c>
      <c r="C42" s="140" t="s">
        <v>392</v>
      </c>
      <c r="D42" s="33" t="s">
        <v>295</v>
      </c>
    </row>
    <row r="43" spans="1:4" ht="14.25">
      <c r="A43" s="4"/>
      <c r="B43" s="4" t="s">
        <v>183</v>
      </c>
      <c r="C43" s="140" t="s">
        <v>393</v>
      </c>
      <c r="D43" s="33" t="s">
        <v>295</v>
      </c>
    </row>
    <row r="44" spans="1:4" ht="14.25">
      <c r="A44" s="4"/>
      <c r="B44" s="4" t="s">
        <v>183</v>
      </c>
      <c r="C44" s="140" t="s">
        <v>394</v>
      </c>
      <c r="D44" s="33" t="s">
        <v>295</v>
      </c>
    </row>
    <row r="45" spans="1:4" ht="14.25">
      <c r="A45" s="4"/>
      <c r="B45" s="4" t="s">
        <v>183</v>
      </c>
      <c r="C45" s="140" t="s">
        <v>395</v>
      </c>
      <c r="D45" s="33" t="s">
        <v>295</v>
      </c>
    </row>
    <row r="46" spans="1:4" ht="14.25">
      <c r="A46" s="4"/>
      <c r="B46" s="4" t="s">
        <v>183</v>
      </c>
      <c r="C46" s="140" t="s">
        <v>396</v>
      </c>
      <c r="D46" s="33" t="s">
        <v>295</v>
      </c>
    </row>
    <row r="47" spans="1:4" ht="14.25">
      <c r="A47" s="4"/>
      <c r="B47" s="4" t="s">
        <v>183</v>
      </c>
      <c r="C47" s="4" t="s">
        <v>397</v>
      </c>
      <c r="D47" s="33" t="s">
        <v>295</v>
      </c>
    </row>
    <row r="48" spans="1:4" ht="14.25">
      <c r="A48" s="4"/>
      <c r="B48" s="4" t="s">
        <v>183</v>
      </c>
      <c r="C48" s="4" t="s">
        <v>398</v>
      </c>
      <c r="D48" s="33" t="s">
        <v>295</v>
      </c>
    </row>
    <row r="49" spans="1:4" ht="14.25">
      <c r="A49" s="4"/>
      <c r="B49" s="4" t="s">
        <v>183</v>
      </c>
      <c r="C49" s="4" t="s">
        <v>399</v>
      </c>
      <c r="D49" s="33" t="s">
        <v>295</v>
      </c>
    </row>
    <row r="50" spans="1:4" ht="14.25">
      <c r="A50" s="4"/>
      <c r="B50" s="4" t="s">
        <v>183</v>
      </c>
      <c r="C50" s="4" t="s">
        <v>400</v>
      </c>
      <c r="D50" s="33" t="s">
        <v>295</v>
      </c>
    </row>
    <row r="51" spans="1:4" ht="14.25">
      <c r="A51" s="4"/>
      <c r="B51" s="4" t="s">
        <v>183</v>
      </c>
      <c r="C51" s="140" t="s">
        <v>401</v>
      </c>
      <c r="D51" s="33" t="s">
        <v>295</v>
      </c>
    </row>
    <row r="52" spans="1:4" ht="14.25">
      <c r="A52" s="4"/>
      <c r="B52" s="4" t="s">
        <v>183</v>
      </c>
      <c r="C52" s="140" t="s">
        <v>402</v>
      </c>
      <c r="D52" s="33" t="s">
        <v>295</v>
      </c>
    </row>
    <row r="53" spans="1:4" ht="14.25">
      <c r="A53" s="4"/>
      <c r="B53" s="4" t="s">
        <v>403</v>
      </c>
      <c r="C53" s="140" t="s">
        <v>404</v>
      </c>
      <c r="D53" s="33" t="s">
        <v>295</v>
      </c>
    </row>
    <row r="54" spans="1:4" ht="14.25">
      <c r="A54" s="4"/>
      <c r="B54" s="4" t="s">
        <v>403</v>
      </c>
      <c r="C54" s="140" t="s">
        <v>405</v>
      </c>
      <c r="D54" s="33" t="s">
        <v>295</v>
      </c>
    </row>
    <row r="55" spans="1:4" ht="14.25">
      <c r="A55" s="4"/>
      <c r="B55" s="4" t="s">
        <v>403</v>
      </c>
      <c r="C55" s="140" t="s">
        <v>406</v>
      </c>
      <c r="D55" s="33" t="s">
        <v>295</v>
      </c>
    </row>
    <row r="56" spans="1:4" ht="14.25">
      <c r="A56" s="4"/>
      <c r="B56" s="4" t="s">
        <v>403</v>
      </c>
      <c r="C56" s="140" t="s">
        <v>407</v>
      </c>
      <c r="D56" s="33" t="s">
        <v>295</v>
      </c>
    </row>
    <row r="57" spans="1:4" ht="14.25">
      <c r="A57" s="4"/>
      <c r="B57" s="4" t="s">
        <v>183</v>
      </c>
      <c r="C57" s="140" t="s">
        <v>408</v>
      </c>
      <c r="D57" s="33" t="s">
        <v>295</v>
      </c>
    </row>
    <row r="58" spans="1:4" ht="14.25">
      <c r="A58" s="4"/>
      <c r="B58" s="4" t="s">
        <v>403</v>
      </c>
      <c r="C58" s="140" t="s">
        <v>409</v>
      </c>
      <c r="D58" s="33" t="s">
        <v>295</v>
      </c>
    </row>
    <row r="59" spans="1:4" ht="14.25">
      <c r="A59" s="4"/>
      <c r="B59" s="4" t="s">
        <v>183</v>
      </c>
      <c r="C59" s="140" t="s">
        <v>410</v>
      </c>
      <c r="D59" s="33" t="s">
        <v>295</v>
      </c>
    </row>
    <row r="60" spans="1:4" ht="14.25">
      <c r="A60" s="4"/>
      <c r="B60" s="4" t="s">
        <v>183</v>
      </c>
      <c r="C60" s="140" t="s">
        <v>411</v>
      </c>
      <c r="D60" s="33" t="s">
        <v>295</v>
      </c>
    </row>
    <row r="61" spans="1:4" ht="14.25">
      <c r="A61" s="4"/>
      <c r="B61" s="4" t="s">
        <v>183</v>
      </c>
      <c r="C61" s="140" t="s">
        <v>412</v>
      </c>
      <c r="D61" s="33" t="s">
        <v>295</v>
      </c>
    </row>
    <row r="62" spans="1:4" ht="14.25">
      <c r="A62" s="4"/>
      <c r="B62" s="4" t="s">
        <v>183</v>
      </c>
      <c r="C62" s="140" t="s">
        <v>413</v>
      </c>
      <c r="D62" s="33" t="s">
        <v>295</v>
      </c>
    </row>
    <row r="63" spans="1:4" ht="14.25">
      <c r="A63" s="4"/>
      <c r="B63" s="4" t="s">
        <v>183</v>
      </c>
      <c r="C63" s="140" t="s">
        <v>414</v>
      </c>
      <c r="D63" s="33" t="s">
        <v>295</v>
      </c>
    </row>
    <row r="64" spans="1:4" ht="14.25">
      <c r="A64" s="4"/>
      <c r="B64" s="4" t="s">
        <v>183</v>
      </c>
      <c r="C64" s="140" t="s">
        <v>415</v>
      </c>
      <c r="D64" s="33" t="s">
        <v>295</v>
      </c>
    </row>
    <row r="65" spans="1:4" ht="14.25">
      <c r="A65" s="4"/>
      <c r="B65" s="4" t="s">
        <v>183</v>
      </c>
      <c r="C65" s="140" t="s">
        <v>416</v>
      </c>
      <c r="D65" s="33" t="s">
        <v>295</v>
      </c>
    </row>
    <row r="66" spans="1:4" ht="14.25">
      <c r="A66" s="4"/>
      <c r="B66" s="4" t="s">
        <v>183</v>
      </c>
      <c r="C66" s="140" t="s">
        <v>417</v>
      </c>
      <c r="D66" s="33" t="s">
        <v>295</v>
      </c>
    </row>
    <row r="67" spans="1:4" ht="14.25">
      <c r="A67" s="4"/>
      <c r="B67" s="4" t="s">
        <v>183</v>
      </c>
      <c r="C67" s="140" t="s">
        <v>418</v>
      </c>
      <c r="D67" s="33" t="s">
        <v>295</v>
      </c>
    </row>
    <row r="68" spans="1:4" ht="14.25">
      <c r="A68" s="4"/>
      <c r="B68" s="4" t="s">
        <v>183</v>
      </c>
      <c r="C68" s="140" t="s">
        <v>419</v>
      </c>
      <c r="D68" s="33" t="s">
        <v>295</v>
      </c>
    </row>
    <row r="69" spans="1:4" ht="14.25">
      <c r="A69" s="4"/>
      <c r="B69" s="4" t="s">
        <v>183</v>
      </c>
      <c r="C69" s="140" t="s">
        <v>420</v>
      </c>
      <c r="D69" s="33" t="s">
        <v>295</v>
      </c>
    </row>
    <row r="70" spans="1:4" ht="14.25">
      <c r="A70" s="4"/>
      <c r="B70" s="4" t="s">
        <v>183</v>
      </c>
      <c r="C70" s="140" t="s">
        <v>421</v>
      </c>
      <c r="D70" s="33" t="s">
        <v>295</v>
      </c>
    </row>
    <row r="71" spans="1:4" ht="14.25">
      <c r="A71" s="4"/>
      <c r="B71" s="4" t="s">
        <v>183</v>
      </c>
      <c r="C71" s="140" t="s">
        <v>422</v>
      </c>
      <c r="D71" s="33" t="s">
        <v>295</v>
      </c>
    </row>
    <row r="72" spans="1:4" ht="14.25">
      <c r="A72" s="4"/>
      <c r="B72" s="4" t="s">
        <v>183</v>
      </c>
      <c r="C72" s="140" t="s">
        <v>423</v>
      </c>
      <c r="D72" s="33" t="s">
        <v>295</v>
      </c>
    </row>
    <row r="73" spans="1:4" ht="14.25">
      <c r="A73" s="4"/>
      <c r="B73" s="4" t="s">
        <v>183</v>
      </c>
      <c r="C73" s="140" t="s">
        <v>424</v>
      </c>
      <c r="D73" s="33" t="s">
        <v>295</v>
      </c>
    </row>
    <row r="74" spans="1:4" ht="14.25">
      <c r="A74" s="4"/>
      <c r="B74" s="4" t="s">
        <v>183</v>
      </c>
      <c r="C74" s="140" t="s">
        <v>425</v>
      </c>
      <c r="D74" s="33" t="s">
        <v>295</v>
      </c>
    </row>
    <row r="75" spans="1:4" ht="14.25">
      <c r="A75" s="4"/>
      <c r="B75" s="4" t="s">
        <v>183</v>
      </c>
      <c r="C75" s="140" t="s">
        <v>426</v>
      </c>
      <c r="D75" s="33" t="s">
        <v>295</v>
      </c>
    </row>
    <row r="76" spans="1:4" ht="14.25">
      <c r="A76" s="4"/>
      <c r="B76" s="4" t="s">
        <v>183</v>
      </c>
      <c r="C76" s="140" t="s">
        <v>427</v>
      </c>
      <c r="D76" s="33" t="s">
        <v>295</v>
      </c>
    </row>
    <row r="77" spans="1:4" ht="14.25">
      <c r="A77" s="4"/>
      <c r="B77" s="4" t="s">
        <v>183</v>
      </c>
      <c r="C77" s="140" t="s">
        <v>428</v>
      </c>
      <c r="D77" s="33" t="s">
        <v>295</v>
      </c>
    </row>
    <row r="78" spans="1:4" ht="14.25">
      <c r="A78" s="4"/>
      <c r="B78" s="4" t="s">
        <v>183</v>
      </c>
      <c r="C78" s="140" t="s">
        <v>429</v>
      </c>
      <c r="D78" s="33" t="s">
        <v>295</v>
      </c>
    </row>
    <row r="79" spans="1:4" ht="14.25">
      <c r="A79" s="4"/>
      <c r="B79" s="4" t="s">
        <v>183</v>
      </c>
      <c r="C79" s="140" t="s">
        <v>430</v>
      </c>
      <c r="D79" s="33" t="s">
        <v>295</v>
      </c>
    </row>
    <row r="80" spans="1:4" ht="14.25">
      <c r="A80" s="4"/>
      <c r="B80" s="4" t="s">
        <v>183</v>
      </c>
      <c r="C80" s="140" t="s">
        <v>431</v>
      </c>
      <c r="D80" s="33" t="s">
        <v>295</v>
      </c>
    </row>
    <row r="81" spans="1:4" ht="14.25">
      <c r="A81" s="4"/>
      <c r="B81" s="4" t="s">
        <v>183</v>
      </c>
      <c r="C81" s="140" t="s">
        <v>432</v>
      </c>
      <c r="D81" s="33" t="s">
        <v>295</v>
      </c>
    </row>
    <row r="82" spans="1:4" ht="14.25">
      <c r="A82" s="4"/>
      <c r="B82" s="4" t="s">
        <v>183</v>
      </c>
      <c r="C82" s="140" t="s">
        <v>433</v>
      </c>
      <c r="D82" s="33" t="s">
        <v>295</v>
      </c>
    </row>
    <row r="83" spans="1:4" ht="14.25">
      <c r="A83" s="4"/>
      <c r="B83" s="4" t="s">
        <v>183</v>
      </c>
      <c r="C83" s="140" t="s">
        <v>434</v>
      </c>
      <c r="D83" s="33" t="s">
        <v>295</v>
      </c>
    </row>
    <row r="84" spans="1:4" ht="14.25">
      <c r="A84" s="4"/>
      <c r="B84" s="4" t="s">
        <v>183</v>
      </c>
      <c r="C84" s="140" t="s">
        <v>435</v>
      </c>
      <c r="D84" s="33" t="s">
        <v>295</v>
      </c>
    </row>
    <row r="85" spans="1:4" ht="14.25">
      <c r="A85" s="4"/>
      <c r="B85" s="4" t="s">
        <v>183</v>
      </c>
      <c r="C85" s="140" t="s">
        <v>436</v>
      </c>
      <c r="D85" s="33" t="s">
        <v>295</v>
      </c>
    </row>
    <row r="86" spans="1:4" ht="14.25">
      <c r="A86" s="4"/>
      <c r="B86" s="4" t="s">
        <v>183</v>
      </c>
      <c r="C86" s="140" t="s">
        <v>437</v>
      </c>
      <c r="D86" s="33" t="s">
        <v>295</v>
      </c>
    </row>
    <row r="87" spans="1:4" ht="14.25">
      <c r="A87" s="4"/>
      <c r="B87" s="4" t="s">
        <v>438</v>
      </c>
      <c r="C87" s="4" t="s">
        <v>439</v>
      </c>
      <c r="D87" s="33" t="s">
        <v>295</v>
      </c>
    </row>
    <row r="88" spans="1:4" ht="14.25">
      <c r="A88" s="4"/>
      <c r="B88" s="4" t="s">
        <v>183</v>
      </c>
      <c r="C88" s="4" t="s">
        <v>440</v>
      </c>
      <c r="D88" s="33" t="s">
        <v>295</v>
      </c>
    </row>
    <row r="89" spans="1:4" ht="14.25">
      <c r="A89" s="4"/>
      <c r="B89" s="4" t="s">
        <v>183</v>
      </c>
      <c r="C89" s="140" t="s">
        <v>441</v>
      </c>
      <c r="D89" s="33" t="s">
        <v>295</v>
      </c>
    </row>
    <row r="90" spans="1:4" ht="14.25">
      <c r="A90" s="4"/>
      <c r="B90" s="4" t="s">
        <v>183</v>
      </c>
      <c r="C90" s="140" t="s">
        <v>442</v>
      </c>
      <c r="D90" s="33" t="s">
        <v>295</v>
      </c>
    </row>
    <row r="91" spans="1:4" ht="14.25">
      <c r="A91" s="4"/>
      <c r="B91" s="4" t="s">
        <v>183</v>
      </c>
      <c r="C91" s="140" t="s">
        <v>443</v>
      </c>
      <c r="D91" s="33" t="s">
        <v>295</v>
      </c>
    </row>
    <row r="92" spans="1:4" ht="14.25">
      <c r="A92" s="4"/>
      <c r="B92" s="4" t="s">
        <v>183</v>
      </c>
      <c r="C92" s="140" t="s">
        <v>444</v>
      </c>
      <c r="D92" s="33" t="s">
        <v>295</v>
      </c>
    </row>
    <row r="93" spans="1:4" ht="14.25">
      <c r="A93" s="4"/>
      <c r="B93" s="4" t="s">
        <v>183</v>
      </c>
      <c r="C93" s="140" t="s">
        <v>445</v>
      </c>
      <c r="D93" s="33" t="s">
        <v>295</v>
      </c>
    </row>
    <row r="94" spans="1:4" ht="14.25">
      <c r="A94" s="4"/>
      <c r="B94" s="4" t="s">
        <v>183</v>
      </c>
      <c r="C94" s="140" t="s">
        <v>446</v>
      </c>
      <c r="D94" s="33" t="s">
        <v>295</v>
      </c>
    </row>
    <row r="95" spans="1:4" ht="14.25">
      <c r="A95" s="4"/>
      <c r="B95" s="4" t="s">
        <v>183</v>
      </c>
      <c r="C95" s="140" t="s">
        <v>447</v>
      </c>
      <c r="D95" s="33" t="s">
        <v>295</v>
      </c>
    </row>
    <row r="96" spans="1:4" ht="14.25">
      <c r="A96" s="4"/>
      <c r="B96" s="4" t="s">
        <v>183</v>
      </c>
      <c r="C96" s="140" t="s">
        <v>448</v>
      </c>
      <c r="D96" s="33" t="s">
        <v>295</v>
      </c>
    </row>
    <row r="97" spans="1:4" ht="14.25">
      <c r="A97" s="4"/>
      <c r="B97" s="4" t="s">
        <v>183</v>
      </c>
      <c r="C97" s="140" t="s">
        <v>449</v>
      </c>
      <c r="D97" s="33" t="s">
        <v>295</v>
      </c>
    </row>
    <row r="98" spans="1:4" ht="14.25">
      <c r="A98" s="4"/>
      <c r="B98" s="4" t="s">
        <v>183</v>
      </c>
      <c r="C98" s="140" t="s">
        <v>450</v>
      </c>
      <c r="D98" s="33" t="s">
        <v>295</v>
      </c>
    </row>
    <row r="99" spans="1:4" ht="14.25">
      <c r="A99" s="4"/>
      <c r="B99" s="4" t="s">
        <v>183</v>
      </c>
      <c r="C99" s="140" t="s">
        <v>451</v>
      </c>
      <c r="D99" s="33" t="s">
        <v>295</v>
      </c>
    </row>
    <row r="100" spans="1:4" ht="14.25">
      <c r="A100" s="4"/>
      <c r="B100" s="4" t="s">
        <v>183</v>
      </c>
      <c r="C100" s="140" t="s">
        <v>452</v>
      </c>
      <c r="D100" s="33" t="s">
        <v>295</v>
      </c>
    </row>
    <row r="101" spans="1:4" ht="14.25">
      <c r="A101" s="4"/>
      <c r="B101" s="4" t="s">
        <v>183</v>
      </c>
      <c r="C101" s="140" t="s">
        <v>453</v>
      </c>
      <c r="D101" s="33" t="s">
        <v>295</v>
      </c>
    </row>
    <row r="102" spans="1:4" ht="14.25">
      <c r="A102" s="4"/>
      <c r="B102" s="4" t="s">
        <v>183</v>
      </c>
      <c r="C102" s="140" t="s">
        <v>454</v>
      </c>
      <c r="D102" s="33" t="s">
        <v>295</v>
      </c>
    </row>
    <row r="103" spans="1:4" ht="14.25">
      <c r="A103" s="4"/>
      <c r="B103" s="4" t="s">
        <v>183</v>
      </c>
      <c r="C103" s="140" t="s">
        <v>455</v>
      </c>
      <c r="D103" s="33" t="s">
        <v>295</v>
      </c>
    </row>
    <row r="104" spans="1:4" ht="14.25">
      <c r="A104" s="4"/>
      <c r="B104" s="4" t="s">
        <v>183</v>
      </c>
      <c r="C104" s="140" t="s">
        <v>456</v>
      </c>
      <c r="D104" s="33" t="s">
        <v>295</v>
      </c>
    </row>
    <row r="105" spans="1:4" ht="14.25">
      <c r="A105" s="4"/>
      <c r="B105" s="4" t="s">
        <v>183</v>
      </c>
      <c r="C105" s="140" t="s">
        <v>457</v>
      </c>
      <c r="D105" s="33" t="s">
        <v>295</v>
      </c>
    </row>
    <row r="106" spans="1:4" ht="14.25">
      <c r="A106" s="4"/>
      <c r="B106" s="4" t="s">
        <v>183</v>
      </c>
      <c r="C106" s="140" t="s">
        <v>458</v>
      </c>
      <c r="D106" s="33" t="s">
        <v>295</v>
      </c>
    </row>
    <row r="107" spans="1:4" ht="14.25">
      <c r="A107" s="4"/>
      <c r="B107" s="4" t="s">
        <v>183</v>
      </c>
      <c r="C107" s="140" t="s">
        <v>459</v>
      </c>
      <c r="D107" s="33" t="s">
        <v>295</v>
      </c>
    </row>
    <row r="108" spans="1:4" ht="14.25">
      <c r="A108" s="4"/>
      <c r="B108" s="4" t="s">
        <v>183</v>
      </c>
      <c r="C108" s="140" t="s">
        <v>460</v>
      </c>
      <c r="D108" s="33" t="s">
        <v>295</v>
      </c>
    </row>
    <row r="109" spans="1:4" ht="14.25">
      <c r="A109" s="4"/>
      <c r="B109" s="4" t="s">
        <v>183</v>
      </c>
      <c r="C109" s="140" t="s">
        <v>461</v>
      </c>
      <c r="D109" s="33" t="s">
        <v>295</v>
      </c>
    </row>
    <row r="110" spans="1:4" ht="14.25">
      <c r="A110" s="4"/>
      <c r="B110" s="4" t="s">
        <v>183</v>
      </c>
      <c r="C110" s="140" t="s">
        <v>462</v>
      </c>
      <c r="D110" s="33" t="s">
        <v>295</v>
      </c>
    </row>
    <row r="111" spans="1:4" ht="14.25">
      <c r="A111" s="4"/>
      <c r="B111" s="4" t="s">
        <v>183</v>
      </c>
      <c r="C111" s="140" t="s">
        <v>463</v>
      </c>
      <c r="D111" s="33" t="s">
        <v>295</v>
      </c>
    </row>
    <row r="112" spans="1:4" ht="14.25">
      <c r="A112" s="4"/>
      <c r="B112" s="4" t="s">
        <v>183</v>
      </c>
      <c r="C112" s="140" t="s">
        <v>464</v>
      </c>
      <c r="D112" s="33" t="s">
        <v>295</v>
      </c>
    </row>
    <row r="113" spans="1:4" ht="14.25">
      <c r="A113" s="4"/>
      <c r="B113" s="4" t="s">
        <v>465</v>
      </c>
      <c r="C113" s="4" t="s">
        <v>466</v>
      </c>
      <c r="D113" s="33" t="s">
        <v>295</v>
      </c>
    </row>
    <row r="114" spans="1:4" ht="14.25">
      <c r="A114" s="4"/>
      <c r="B114" s="4" t="s">
        <v>467</v>
      </c>
      <c r="C114" s="140" t="s">
        <v>468</v>
      </c>
      <c r="D114" s="33" t="s">
        <v>295</v>
      </c>
    </row>
    <row r="115" spans="1:4" ht="14.25">
      <c r="A115" s="4"/>
      <c r="B115" s="4" t="s">
        <v>467</v>
      </c>
      <c r="C115" s="140" t="s">
        <v>469</v>
      </c>
      <c r="D115" s="33" t="s">
        <v>295</v>
      </c>
    </row>
    <row r="116" spans="1:4" ht="14.25">
      <c r="A116" s="4"/>
      <c r="B116" s="4" t="s">
        <v>470</v>
      </c>
      <c r="C116" s="4" t="s">
        <v>471</v>
      </c>
      <c r="D116" s="33" t="s">
        <v>295</v>
      </c>
    </row>
    <row r="117" spans="1:4" ht="14.25">
      <c r="A117" s="4"/>
      <c r="B117" s="4" t="s">
        <v>467</v>
      </c>
      <c r="C117" s="4" t="s">
        <v>472</v>
      </c>
      <c r="D117" s="33" t="s">
        <v>295</v>
      </c>
    </row>
    <row r="118" spans="1:4" ht="14.25">
      <c r="A118" s="4"/>
      <c r="B118" s="4" t="s">
        <v>473</v>
      </c>
      <c r="C118" s="4" t="s">
        <v>474</v>
      </c>
      <c r="D118" s="33" t="s">
        <v>295</v>
      </c>
    </row>
    <row r="119" spans="1:4" ht="14.25">
      <c r="A119" s="4"/>
      <c r="B119" s="4" t="s">
        <v>475</v>
      </c>
      <c r="C119" s="140" t="s">
        <v>476</v>
      </c>
      <c r="D119" s="33" t="s">
        <v>295</v>
      </c>
    </row>
    <row r="120" spans="1:4" ht="14.25">
      <c r="A120" s="4"/>
      <c r="B120" s="4" t="s">
        <v>475</v>
      </c>
      <c r="C120" s="140" t="s">
        <v>477</v>
      </c>
      <c r="D120" s="33" t="s">
        <v>295</v>
      </c>
    </row>
    <row r="121" spans="1:4" ht="14.25">
      <c r="A121" s="4"/>
      <c r="B121" s="4" t="s">
        <v>475</v>
      </c>
      <c r="C121" s="140" t="s">
        <v>478</v>
      </c>
      <c r="D121" s="33" t="s">
        <v>295</v>
      </c>
    </row>
    <row r="122" spans="1:4" ht="14.25">
      <c r="A122" s="4"/>
      <c r="B122" s="4" t="s">
        <v>479</v>
      </c>
      <c r="C122" s="140" t="s">
        <v>480</v>
      </c>
      <c r="D122" s="33" t="s">
        <v>295</v>
      </c>
    </row>
    <row r="123" spans="1:4" ht="14.25">
      <c r="A123" s="4"/>
      <c r="B123" s="4" t="s">
        <v>481</v>
      </c>
      <c r="C123" s="140" t="s">
        <v>482</v>
      </c>
      <c r="D123" s="33" t="s">
        <v>295</v>
      </c>
    </row>
    <row r="124" spans="1:4" ht="14.25">
      <c r="A124" s="4"/>
      <c r="B124" s="4" t="s">
        <v>483</v>
      </c>
      <c r="C124" s="4" t="s">
        <v>484</v>
      </c>
      <c r="D124" s="33" t="s">
        <v>295</v>
      </c>
    </row>
    <row r="125" spans="1:4" ht="14.25">
      <c r="A125" s="4"/>
      <c r="B125" s="4" t="s">
        <v>485</v>
      </c>
      <c r="C125" s="140" t="s">
        <v>486</v>
      </c>
      <c r="D125" s="33" t="s">
        <v>295</v>
      </c>
    </row>
    <row r="126" spans="1:4" ht="14.25">
      <c r="A126" s="4"/>
      <c r="B126" s="4" t="s">
        <v>487</v>
      </c>
      <c r="C126" s="140" t="s">
        <v>488</v>
      </c>
      <c r="D126" s="33" t="s">
        <v>295</v>
      </c>
    </row>
    <row r="127" spans="1:4" ht="14.25">
      <c r="A127" s="4"/>
      <c r="B127" s="4" t="s">
        <v>489</v>
      </c>
      <c r="C127" s="140" t="s">
        <v>490</v>
      </c>
      <c r="D127" s="33" t="s">
        <v>295</v>
      </c>
    </row>
    <row r="128" spans="1:4" ht="14.25">
      <c r="A128" s="4"/>
      <c r="B128" s="4" t="s">
        <v>489</v>
      </c>
      <c r="C128" s="140" t="s">
        <v>491</v>
      </c>
      <c r="D128" s="33" t="s">
        <v>295</v>
      </c>
    </row>
    <row r="129" spans="1:4" ht="14.25">
      <c r="A129" s="4"/>
      <c r="B129" s="4" t="s">
        <v>492</v>
      </c>
      <c r="C129" s="4" t="s">
        <v>493</v>
      </c>
      <c r="D129" s="33" t="s">
        <v>494</v>
      </c>
    </row>
    <row r="130" spans="1:4" ht="14.25">
      <c r="A130" s="4"/>
      <c r="B130" s="4" t="s">
        <v>492</v>
      </c>
      <c r="C130" s="4" t="s">
        <v>495</v>
      </c>
      <c r="D130" s="33" t="s">
        <v>494</v>
      </c>
    </row>
    <row r="131" spans="1:4" ht="14.25">
      <c r="A131" s="4"/>
      <c r="B131" s="4" t="s">
        <v>492</v>
      </c>
      <c r="C131" s="4" t="s">
        <v>496</v>
      </c>
      <c r="D131" s="33" t="s">
        <v>494</v>
      </c>
    </row>
    <row r="132" spans="1:4" ht="14.25">
      <c r="A132" s="4"/>
      <c r="B132" s="4" t="s">
        <v>492</v>
      </c>
      <c r="C132" s="4" t="s">
        <v>497</v>
      </c>
      <c r="D132" s="33" t="s">
        <v>494</v>
      </c>
    </row>
    <row r="133" spans="1:4" ht="14.25">
      <c r="A133" s="4"/>
      <c r="B133" s="4" t="s">
        <v>492</v>
      </c>
      <c r="C133" s="4" t="s">
        <v>498</v>
      </c>
      <c r="D133" s="33" t="s">
        <v>494</v>
      </c>
    </row>
    <row r="134" spans="1:4" ht="14.25">
      <c r="A134" s="4"/>
      <c r="B134" s="4" t="s">
        <v>492</v>
      </c>
      <c r="C134" s="4" t="s">
        <v>499</v>
      </c>
      <c r="D134" s="33" t="s">
        <v>494</v>
      </c>
    </row>
    <row r="135" spans="1:4" ht="14.25">
      <c r="A135" s="4"/>
      <c r="B135" s="4" t="s">
        <v>492</v>
      </c>
      <c r="C135" s="4" t="s">
        <v>500</v>
      </c>
      <c r="D135" s="33" t="s">
        <v>494</v>
      </c>
    </row>
    <row r="136" spans="1:4" ht="14.25">
      <c r="A136" s="4"/>
      <c r="B136" s="4" t="s">
        <v>492</v>
      </c>
      <c r="C136" s="4" t="s">
        <v>501</v>
      </c>
      <c r="D136" s="33" t="s">
        <v>494</v>
      </c>
    </row>
    <row r="137" spans="1:4" ht="14.25">
      <c r="A137" s="4"/>
      <c r="B137" s="4" t="s">
        <v>492</v>
      </c>
      <c r="C137" s="4" t="s">
        <v>502</v>
      </c>
      <c r="D137" s="33" t="s">
        <v>494</v>
      </c>
    </row>
    <row r="138" spans="1:4" ht="14.25">
      <c r="A138" s="4"/>
      <c r="B138" s="4" t="s">
        <v>492</v>
      </c>
      <c r="C138" s="4" t="s">
        <v>503</v>
      </c>
      <c r="D138" s="33" t="s">
        <v>494</v>
      </c>
    </row>
    <row r="139" spans="1:4" ht="14.25">
      <c r="A139" s="4"/>
      <c r="B139" s="4" t="s">
        <v>492</v>
      </c>
      <c r="C139" s="4" t="s">
        <v>504</v>
      </c>
      <c r="D139" s="33" t="s">
        <v>494</v>
      </c>
    </row>
    <row r="140" spans="1:4" ht="14.25">
      <c r="A140" s="4"/>
      <c r="B140" s="4" t="s">
        <v>492</v>
      </c>
      <c r="C140" s="4" t="s">
        <v>505</v>
      </c>
      <c r="D140" s="33" t="s">
        <v>494</v>
      </c>
    </row>
    <row r="141" spans="1:4" ht="14.25">
      <c r="A141" s="4"/>
      <c r="B141" s="4" t="s">
        <v>492</v>
      </c>
      <c r="C141" s="4" t="s">
        <v>506</v>
      </c>
      <c r="D141" s="33" t="s">
        <v>494</v>
      </c>
    </row>
    <row r="142" spans="1:4" ht="14.25">
      <c r="A142" s="4"/>
      <c r="B142" s="4" t="s">
        <v>492</v>
      </c>
      <c r="C142" s="4" t="s">
        <v>507</v>
      </c>
      <c r="D142" s="33" t="s">
        <v>494</v>
      </c>
    </row>
    <row r="143" spans="1:4" ht="14.25">
      <c r="A143" s="4"/>
      <c r="B143" s="4" t="s">
        <v>492</v>
      </c>
      <c r="C143" s="4" t="s">
        <v>508</v>
      </c>
      <c r="D143" s="33" t="s">
        <v>494</v>
      </c>
    </row>
    <row r="144" spans="1:4" ht="14.25">
      <c r="A144" s="4"/>
      <c r="B144" s="4" t="s">
        <v>492</v>
      </c>
      <c r="C144" s="4" t="s">
        <v>509</v>
      </c>
      <c r="D144" s="33" t="s">
        <v>494</v>
      </c>
    </row>
    <row r="145" spans="1:4" ht="14.25">
      <c r="A145" s="4"/>
      <c r="B145" s="4" t="s">
        <v>510</v>
      </c>
      <c r="C145" s="4" t="s">
        <v>511</v>
      </c>
      <c r="D145" s="33" t="s">
        <v>295</v>
      </c>
    </row>
    <row r="146" spans="1:4" ht="14.25">
      <c r="A146" s="4"/>
      <c r="B146" s="4" t="s">
        <v>510</v>
      </c>
      <c r="C146" s="4" t="s">
        <v>512</v>
      </c>
      <c r="D146" s="33" t="s">
        <v>295</v>
      </c>
    </row>
    <row r="147" spans="1:4" ht="14.25">
      <c r="A147" s="4"/>
      <c r="B147" s="4" t="s">
        <v>510</v>
      </c>
      <c r="C147" s="4" t="s">
        <v>513</v>
      </c>
      <c r="D147" s="33" t="s">
        <v>295</v>
      </c>
    </row>
    <row r="148" spans="1:4" ht="14.25">
      <c r="A148" s="4"/>
      <c r="B148" s="4" t="s">
        <v>510</v>
      </c>
      <c r="C148" s="4" t="s">
        <v>514</v>
      </c>
      <c r="D148" s="33" t="s">
        <v>295</v>
      </c>
    </row>
    <row r="149" spans="1:4" ht="14.25">
      <c r="A149" s="4"/>
      <c r="B149" s="4" t="s">
        <v>510</v>
      </c>
      <c r="C149" s="4" t="s">
        <v>515</v>
      </c>
      <c r="D149" s="33" t="s">
        <v>295</v>
      </c>
    </row>
    <row r="150" spans="1:4" ht="14.25">
      <c r="A150" s="4"/>
      <c r="B150" s="4" t="s">
        <v>510</v>
      </c>
      <c r="C150" s="4" t="s">
        <v>516</v>
      </c>
      <c r="D150" s="33" t="s">
        <v>295</v>
      </c>
    </row>
  </sheetData>
  <sheetProtection selectLockedCells="1" selectUnlockedCells="1"/>
  <mergeCells count="4">
    <mergeCell ref="B3:D3"/>
    <mergeCell ref="B4:D4"/>
    <mergeCell ref="B5:D5"/>
    <mergeCell ref="C9:C10"/>
  </mergeCells>
  <phoneticPr fontId="35"/>
  <pageMargins left="0.7" right="0.7" top="0.75" bottom="0.75" header="0.51180555555555551" footer="0.51180555555555551"/>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Normal="100" workbookViewId="0"/>
  </sheetViews>
  <sheetFormatPr defaultRowHeight="13.5"/>
  <cols>
    <col min="1" max="1" width="28.125" style="14" customWidth="1"/>
    <col min="2" max="2" width="3" style="14" customWidth="1"/>
    <col min="3" max="3" width="6.875" style="14" customWidth="1"/>
    <col min="4" max="4" width="7" style="14" customWidth="1"/>
    <col min="5" max="5" width="6.875" style="14" customWidth="1"/>
    <col min="6" max="6" width="4.5" style="14" customWidth="1"/>
    <col min="7" max="7" width="7.75" style="14" customWidth="1"/>
    <col min="8" max="8" width="4.625" style="14" customWidth="1"/>
    <col min="9" max="9" width="7.375" style="14" customWidth="1"/>
    <col min="10" max="16384" width="9" style="14"/>
  </cols>
  <sheetData>
    <row r="1" spans="1:10" ht="18">
      <c r="A1" s="10" t="s">
        <v>22</v>
      </c>
      <c r="J1" s="15" t="s">
        <v>23</v>
      </c>
    </row>
    <row r="2" spans="1:10" ht="33" customHeight="1">
      <c r="A2" s="192" t="s">
        <v>24</v>
      </c>
      <c r="B2" s="192"/>
      <c r="C2" s="192"/>
      <c r="D2" s="192"/>
      <c r="E2" s="192"/>
      <c r="F2" s="192"/>
      <c r="G2" s="192"/>
      <c r="H2" s="192"/>
      <c r="I2" s="192"/>
      <c r="J2" s="192"/>
    </row>
    <row r="3" spans="1:10" ht="44.25" customHeight="1">
      <c r="A3" s="16" t="s">
        <v>25</v>
      </c>
      <c r="B3" s="193" t="str">
        <f>工事情報入力!B3</f>
        <v>令和○○年度　○○事業　○○地区　○○工事</v>
      </c>
      <c r="C3" s="193"/>
      <c r="D3" s="193"/>
      <c r="E3" s="193"/>
      <c r="F3" s="193"/>
      <c r="G3" s="193"/>
      <c r="H3" s="193"/>
      <c r="I3" s="193"/>
      <c r="J3" s="193"/>
    </row>
    <row r="4" spans="1:10" ht="55.5" customHeight="1">
      <c r="A4" s="17" t="s">
        <v>26</v>
      </c>
      <c r="B4" s="194">
        <f>工事情報入力!B6</f>
        <v>50000000</v>
      </c>
      <c r="C4" s="194"/>
      <c r="D4" s="194"/>
      <c r="E4" s="194"/>
      <c r="F4" s="194"/>
      <c r="G4" s="194"/>
      <c r="H4" s="194"/>
      <c r="I4" s="194"/>
      <c r="J4" s="194"/>
    </row>
    <row r="5" spans="1:10" ht="32.25" customHeight="1">
      <c r="A5" s="195" t="s">
        <v>27</v>
      </c>
      <c r="B5" s="18"/>
      <c r="C5" s="19" t="s">
        <v>28</v>
      </c>
      <c r="D5" s="19" t="s">
        <v>29</v>
      </c>
      <c r="E5" s="19">
        <f>工事情報入力!C9</f>
        <v>4</v>
      </c>
      <c r="F5" s="19" t="s">
        <v>11</v>
      </c>
      <c r="G5" s="19">
        <f>工事情報入力!E9</f>
        <v>1</v>
      </c>
      <c r="H5" s="19" t="s">
        <v>12</v>
      </c>
      <c r="I5" s="19">
        <f>工事情報入力!G9</f>
        <v>10</v>
      </c>
      <c r="J5" s="20" t="s">
        <v>13</v>
      </c>
    </row>
    <row r="6" spans="1:10" ht="26.25" customHeight="1">
      <c r="A6" s="195"/>
      <c r="B6" s="21"/>
      <c r="C6" s="22" t="s">
        <v>30</v>
      </c>
      <c r="D6" s="22" t="s">
        <v>29</v>
      </c>
      <c r="E6" s="22">
        <f>工事情報入力!C10</f>
        <v>4</v>
      </c>
      <c r="F6" s="22" t="s">
        <v>11</v>
      </c>
      <c r="G6" s="22">
        <f>工事情報入力!E10</f>
        <v>3</v>
      </c>
      <c r="H6" s="22" t="s">
        <v>12</v>
      </c>
      <c r="I6" s="22">
        <f>工事情報入力!G10</f>
        <v>10</v>
      </c>
      <c r="J6" s="23" t="s">
        <v>13</v>
      </c>
    </row>
    <row r="7" spans="1:10" ht="56.25" customHeight="1">
      <c r="A7" s="17" t="s">
        <v>31</v>
      </c>
      <c r="B7" s="191">
        <f>'スライド額算定調書（計算書）'!D42</f>
        <v>1507000</v>
      </c>
      <c r="C7" s="191"/>
      <c r="D7" s="191"/>
      <c r="E7" s="191"/>
      <c r="F7" s="191"/>
      <c r="G7" s="191"/>
      <c r="H7" s="191"/>
      <c r="I7" s="191"/>
      <c r="J7" s="191"/>
    </row>
    <row r="8" spans="1:10" ht="55.5" customHeight="1">
      <c r="A8" s="17" t="s">
        <v>32</v>
      </c>
      <c r="B8" s="191">
        <f>'スライド額算定調書（計算書）'!D38</f>
        <v>137000</v>
      </c>
      <c r="C8" s="191"/>
      <c r="D8" s="191"/>
      <c r="E8" s="191"/>
      <c r="F8" s="191"/>
      <c r="G8" s="191"/>
      <c r="H8" s="191"/>
      <c r="I8" s="191"/>
      <c r="J8" s="191"/>
    </row>
    <row r="9" spans="1:10" ht="23.25" customHeight="1">
      <c r="A9" s="10" t="s">
        <v>33</v>
      </c>
    </row>
    <row r="10" spans="1:10" ht="14.25">
      <c r="A10" s="196" t="s">
        <v>34</v>
      </c>
      <c r="B10" s="196"/>
      <c r="C10" s="196"/>
      <c r="D10" s="196"/>
      <c r="E10" s="196"/>
      <c r="F10" s="196"/>
      <c r="G10" s="196"/>
      <c r="H10" s="196"/>
      <c r="I10" s="196"/>
      <c r="J10" s="196"/>
    </row>
    <row r="11" spans="1:10" ht="14.25">
      <c r="A11" s="196" t="s">
        <v>35</v>
      </c>
      <c r="B11" s="196"/>
      <c r="C11" s="196"/>
      <c r="D11" s="196"/>
      <c r="E11" s="196"/>
      <c r="F11" s="196"/>
      <c r="G11" s="196"/>
      <c r="H11" s="196"/>
      <c r="I11" s="196"/>
      <c r="J11" s="196"/>
    </row>
    <row r="12" spans="1:10" ht="33" customHeight="1">
      <c r="A12" s="197" t="s">
        <v>36</v>
      </c>
      <c r="B12" s="197"/>
      <c r="C12" s="197"/>
      <c r="D12" s="197"/>
      <c r="E12" s="197"/>
      <c r="F12" s="197"/>
      <c r="G12" s="197"/>
      <c r="H12" s="197"/>
      <c r="I12" s="197"/>
      <c r="J12" s="197"/>
    </row>
    <row r="13" spans="1:10" ht="43.5" customHeight="1">
      <c r="A13" s="197" t="s">
        <v>37</v>
      </c>
      <c r="B13" s="197"/>
      <c r="C13" s="197"/>
      <c r="D13" s="197"/>
      <c r="E13" s="197"/>
      <c r="F13" s="197"/>
      <c r="G13" s="197"/>
      <c r="H13" s="197"/>
      <c r="I13" s="197"/>
      <c r="J13" s="197"/>
    </row>
    <row r="14" spans="1:10" ht="28.5" customHeight="1">
      <c r="A14" s="198" t="s">
        <v>38</v>
      </c>
      <c r="B14" s="198"/>
      <c r="C14" s="198"/>
      <c r="D14" s="198"/>
      <c r="E14" s="198"/>
      <c r="F14" s="198"/>
      <c r="G14" s="198"/>
      <c r="H14" s="198"/>
      <c r="I14" s="198"/>
      <c r="J14" s="198"/>
    </row>
    <row r="15" spans="1:10" ht="46.5" customHeight="1"/>
  </sheetData>
  <sheetProtection selectLockedCells="1" selectUnlockedCells="1"/>
  <mergeCells count="11">
    <mergeCell ref="A10:J10"/>
    <mergeCell ref="A11:J11"/>
    <mergeCell ref="A12:J12"/>
    <mergeCell ref="A13:J13"/>
    <mergeCell ref="A14:J14"/>
    <mergeCell ref="B8:J8"/>
    <mergeCell ref="A2:J2"/>
    <mergeCell ref="B3:J3"/>
    <mergeCell ref="B4:J4"/>
    <mergeCell ref="A5:A6"/>
    <mergeCell ref="B7:J7"/>
  </mergeCells>
  <phoneticPr fontId="35"/>
  <pageMargins left="0.7" right="0.7" top="0.75" bottom="0.75"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1"/>
  <sheetViews>
    <sheetView zoomScaleNormal="100" workbookViewId="0"/>
  </sheetViews>
  <sheetFormatPr defaultRowHeight="13.5"/>
  <cols>
    <col min="1" max="1" width="4.25" customWidth="1"/>
    <col min="2" max="2" width="5.375" style="24" customWidth="1"/>
    <col min="3" max="3" width="3.625" style="24" customWidth="1"/>
    <col min="4" max="4" width="13.375" style="24" customWidth="1"/>
    <col min="5" max="5" width="2.625" style="24" customWidth="1"/>
    <col min="6" max="6" width="12.375" style="24" customWidth="1"/>
    <col min="7" max="7" width="3.125" style="24" customWidth="1"/>
    <col min="8" max="8" width="13.375" style="24" customWidth="1"/>
    <col min="9" max="9" width="6.25" style="24" customWidth="1"/>
    <col min="10" max="10" width="17.375" customWidth="1"/>
  </cols>
  <sheetData>
    <row r="2" spans="1:10" ht="26.25" customHeight="1">
      <c r="A2" s="200" t="s">
        <v>39</v>
      </c>
      <c r="B2" s="200"/>
      <c r="C2" s="200"/>
      <c r="D2" s="200"/>
      <c r="E2" s="200"/>
      <c r="F2" s="200"/>
      <c r="G2" s="200"/>
      <c r="H2" s="200"/>
      <c r="I2" s="200"/>
      <c r="J2" s="200"/>
    </row>
    <row r="3" spans="1:10" ht="44.25" customHeight="1">
      <c r="A3" s="25" t="s">
        <v>40</v>
      </c>
      <c r="B3" s="201" t="s">
        <v>41</v>
      </c>
      <c r="C3" s="201"/>
      <c r="D3" s="201"/>
      <c r="E3" s="201"/>
      <c r="F3" s="201"/>
      <c r="G3" s="201"/>
      <c r="H3" s="202">
        <f>工事情報入力!B6</f>
        <v>50000000</v>
      </c>
      <c r="I3" s="202"/>
      <c r="J3" s="202"/>
    </row>
    <row r="4" spans="1:10" ht="44.25" customHeight="1">
      <c r="A4" s="25" t="s">
        <v>42</v>
      </c>
      <c r="B4" s="201" t="s">
        <v>43</v>
      </c>
      <c r="C4" s="201"/>
      <c r="D4" s="201"/>
      <c r="E4" s="201"/>
      <c r="F4" s="201"/>
      <c r="G4" s="201"/>
      <c r="H4" s="202">
        <f>工事情報入力!B7</f>
        <v>10000000</v>
      </c>
      <c r="I4" s="202"/>
      <c r="J4" s="202"/>
    </row>
    <row r="5" spans="1:10" ht="44.25" customHeight="1">
      <c r="A5" s="25" t="s">
        <v>44</v>
      </c>
      <c r="B5" s="201" t="s">
        <v>45</v>
      </c>
      <c r="C5" s="201"/>
      <c r="D5" s="201"/>
      <c r="E5" s="201"/>
      <c r="F5" s="201"/>
      <c r="G5" s="201"/>
      <c r="H5" s="202">
        <f>H3-H4</f>
        <v>40000000</v>
      </c>
      <c r="I5" s="202"/>
      <c r="J5" s="202"/>
    </row>
    <row r="6" spans="1:10" ht="44.25" customHeight="1">
      <c r="A6" s="25" t="s">
        <v>46</v>
      </c>
      <c r="B6" s="201" t="s">
        <v>47</v>
      </c>
      <c r="C6" s="201"/>
      <c r="D6" s="201"/>
      <c r="E6" s="201"/>
      <c r="F6" s="201"/>
      <c r="G6" s="201"/>
      <c r="H6" s="202">
        <f>J64</f>
        <v>0</v>
      </c>
      <c r="I6" s="202"/>
      <c r="J6" s="202"/>
    </row>
    <row r="7" spans="1:10" ht="44.25" customHeight="1">
      <c r="A7" s="25" t="s">
        <v>48</v>
      </c>
      <c r="B7" s="201" t="s">
        <v>49</v>
      </c>
      <c r="C7" s="201"/>
      <c r="D7" s="201"/>
      <c r="E7" s="201"/>
      <c r="F7" s="201"/>
      <c r="G7" s="201"/>
      <c r="H7" s="202">
        <f>判定油!J113</f>
        <v>1913926</v>
      </c>
      <c r="I7" s="202"/>
      <c r="J7" s="202"/>
    </row>
    <row r="8" spans="1:10" ht="44.25" customHeight="1"/>
    <row r="9" spans="1:10" ht="44.25" customHeight="1">
      <c r="A9" s="10" t="s">
        <v>50</v>
      </c>
      <c r="B9" s="26" t="s">
        <v>51</v>
      </c>
    </row>
    <row r="11" spans="1:10" ht="16.5">
      <c r="B11" s="27" t="s">
        <v>52</v>
      </c>
      <c r="C11" s="26" t="s">
        <v>53</v>
      </c>
      <c r="D11" s="26" t="s">
        <v>54</v>
      </c>
    </row>
    <row r="12" spans="1:10" ht="14.25">
      <c r="C12" s="26" t="s">
        <v>53</v>
      </c>
      <c r="D12" s="27" t="s">
        <v>46</v>
      </c>
      <c r="E12" s="28" t="s">
        <v>55</v>
      </c>
      <c r="F12" s="27" t="s">
        <v>48</v>
      </c>
      <c r="G12" s="28" t="s">
        <v>56</v>
      </c>
      <c r="H12" s="27" t="s">
        <v>44</v>
      </c>
      <c r="I12" s="24" t="s">
        <v>57</v>
      </c>
    </row>
    <row r="13" spans="1:10" ht="14.25">
      <c r="C13" s="26" t="s">
        <v>53</v>
      </c>
      <c r="D13" s="29">
        <f>H6</f>
        <v>0</v>
      </c>
      <c r="E13" s="28" t="s">
        <v>55</v>
      </c>
      <c r="F13" s="30">
        <f>H7</f>
        <v>1913926</v>
      </c>
      <c r="G13" s="28" t="s">
        <v>56</v>
      </c>
      <c r="H13" s="30">
        <f>H5</f>
        <v>40000000</v>
      </c>
      <c r="I13" s="24" t="s">
        <v>57</v>
      </c>
    </row>
    <row r="14" spans="1:10" ht="14.25">
      <c r="C14" s="26" t="s">
        <v>53</v>
      </c>
      <c r="D14" s="199">
        <f>ROUNDDOWN(D13+F13-H13*0.01,0)</f>
        <v>1513926</v>
      </c>
      <c r="E14" s="199"/>
      <c r="F14" s="199"/>
    </row>
    <row r="17" spans="1:6" ht="16.5">
      <c r="C17" s="24" t="s">
        <v>58</v>
      </c>
    </row>
    <row r="18" spans="1:6" ht="14.25">
      <c r="F18" s="26" t="s">
        <v>59</v>
      </c>
    </row>
    <row r="20" spans="1:6" ht="16.5">
      <c r="C20" s="24" t="s">
        <v>60</v>
      </c>
    </row>
    <row r="21" spans="1:6" ht="14.25">
      <c r="F21" s="26" t="s">
        <v>61</v>
      </c>
    </row>
    <row r="24" spans="1:6" ht="16.5">
      <c r="D24" s="24" t="s">
        <v>62</v>
      </c>
      <c r="E24" s="26" t="s">
        <v>63</v>
      </c>
      <c r="F24" s="26" t="s">
        <v>64</v>
      </c>
    </row>
    <row r="25" spans="1:6" ht="16.5">
      <c r="D25" s="24" t="s">
        <v>65</v>
      </c>
      <c r="E25" s="26" t="s">
        <v>63</v>
      </c>
      <c r="F25" s="26" t="s">
        <v>66</v>
      </c>
    </row>
    <row r="26" spans="1:6" ht="14.25">
      <c r="D26" s="28" t="s">
        <v>67</v>
      </c>
      <c r="E26" s="26" t="s">
        <v>63</v>
      </c>
      <c r="F26" s="26" t="s">
        <v>68</v>
      </c>
    </row>
    <row r="27" spans="1:6" ht="14.25">
      <c r="D27" s="28" t="s">
        <v>69</v>
      </c>
      <c r="E27" s="26" t="s">
        <v>63</v>
      </c>
      <c r="F27" s="26" t="s">
        <v>70</v>
      </c>
    </row>
    <row r="28" spans="1:6" ht="14.25">
      <c r="D28" s="27" t="s">
        <v>71</v>
      </c>
      <c r="E28" s="26" t="s">
        <v>63</v>
      </c>
      <c r="F28" s="26" t="s">
        <v>72</v>
      </c>
    </row>
    <row r="29" spans="1:6" ht="14.25">
      <c r="D29" s="28" t="s">
        <v>73</v>
      </c>
      <c r="E29" s="26" t="s">
        <v>63</v>
      </c>
      <c r="F29" s="26" t="s">
        <v>74</v>
      </c>
    </row>
    <row r="31" spans="1:6" ht="14.25">
      <c r="A31" s="10" t="s">
        <v>75</v>
      </c>
      <c r="B31" s="26" t="s">
        <v>76</v>
      </c>
    </row>
    <row r="33" spans="1:10" ht="14.25">
      <c r="B33" s="24" t="s">
        <v>77</v>
      </c>
      <c r="C33" s="26" t="s">
        <v>53</v>
      </c>
      <c r="D33" s="26" t="s">
        <v>78</v>
      </c>
      <c r="E33" s="24" t="s">
        <v>79</v>
      </c>
      <c r="F33" s="26" t="s">
        <v>80</v>
      </c>
    </row>
    <row r="34" spans="1:10" ht="14.25">
      <c r="C34" s="26" t="s">
        <v>53</v>
      </c>
      <c r="D34" s="199">
        <f>ROUNDDOWN(D14*100/110,-4)</f>
        <v>1370000</v>
      </c>
      <c r="E34" s="199"/>
      <c r="F34" s="199"/>
      <c r="G34" s="26" t="s">
        <v>81</v>
      </c>
    </row>
    <row r="36" spans="1:10" ht="14.25">
      <c r="A36" s="10" t="s">
        <v>82</v>
      </c>
      <c r="B36" s="26" t="s">
        <v>83</v>
      </c>
    </row>
    <row r="37" spans="1:10" ht="14.25">
      <c r="C37" s="26" t="s">
        <v>53</v>
      </c>
      <c r="D37" s="26" t="s">
        <v>84</v>
      </c>
      <c r="E37" s="24" t="s">
        <v>79</v>
      </c>
      <c r="F37" s="24">
        <v>0.1</v>
      </c>
    </row>
    <row r="38" spans="1:10" ht="14.25">
      <c r="C38" s="26" t="s">
        <v>53</v>
      </c>
      <c r="D38" s="199">
        <f>D34*0.1</f>
        <v>137000</v>
      </c>
      <c r="E38" s="199"/>
      <c r="F38" s="199"/>
    </row>
    <row r="40" spans="1:10" ht="14.25">
      <c r="A40" t="s">
        <v>85</v>
      </c>
      <c r="B40" s="26" t="s">
        <v>51</v>
      </c>
    </row>
    <row r="41" spans="1:10" ht="14.25">
      <c r="B41" s="24" t="s">
        <v>52</v>
      </c>
      <c r="C41" s="26" t="s">
        <v>53</v>
      </c>
      <c r="D41" s="26" t="s">
        <v>84</v>
      </c>
      <c r="E41" s="26" t="s">
        <v>55</v>
      </c>
      <c r="F41" s="26" t="s">
        <v>83</v>
      </c>
    </row>
    <row r="42" spans="1:10" ht="14.25">
      <c r="C42" s="26" t="s">
        <v>53</v>
      </c>
      <c r="D42" s="199">
        <f>D34+D38</f>
        <v>1507000</v>
      </c>
      <c r="E42" s="199"/>
      <c r="F42" s="199"/>
    </row>
    <row r="46" spans="1:10" ht="26.25" customHeight="1">
      <c r="A46" s="200" t="s">
        <v>86</v>
      </c>
      <c r="B46" s="200"/>
      <c r="C46" s="200"/>
      <c r="D46" s="200"/>
      <c r="E46" s="200"/>
      <c r="F46" s="200"/>
      <c r="G46" s="200"/>
      <c r="H46" s="200"/>
      <c r="I46" s="200"/>
      <c r="J46" s="200"/>
    </row>
    <row r="47" spans="1:10" ht="40.5" customHeight="1">
      <c r="A47" s="203" t="s">
        <v>87</v>
      </c>
      <c r="B47" s="203"/>
      <c r="C47" s="203"/>
      <c r="D47" s="203"/>
      <c r="E47" s="203" t="s">
        <v>88</v>
      </c>
      <c r="F47" s="203"/>
      <c r="G47" s="204" t="str">
        <f>"対象金額の1%（③/100)=\"&amp;TEXT(ROUNDDOWN(H5/100,0),"#,##0")&amp;"に対する率"</f>
        <v>対象金額の1%（③/100)=\400,000に対する率</v>
      </c>
      <c r="H47" s="204"/>
      <c r="I47" s="205" t="s">
        <v>89</v>
      </c>
      <c r="J47" s="205"/>
    </row>
    <row r="48" spans="1:10" ht="30" customHeight="1">
      <c r="A48" s="205" t="s">
        <v>90</v>
      </c>
      <c r="B48" s="206" t="str">
        <f>判定鋼材!A2</f>
        <v>【鋼材類】</v>
      </c>
      <c r="C48" s="206"/>
      <c r="D48" s="206"/>
      <c r="E48" s="207">
        <f>判定鋼材２!I43</f>
        <v>389683</v>
      </c>
      <c r="F48" s="207"/>
      <c r="G48" s="208">
        <f t="shared" ref="G48:G63" si="0">E48/($H$5*0.01)</f>
        <v>0.9742075</v>
      </c>
      <c r="H48" s="208"/>
      <c r="I48" s="33" t="str">
        <f t="shared" ref="I48:I63" si="1">IF(G48&gt;1,"○","×")</f>
        <v>×</v>
      </c>
      <c r="J48" s="34">
        <f t="shared" ref="J48:J63" si="2">IF(G48&gt;1,E48,0)</f>
        <v>0</v>
      </c>
    </row>
    <row r="49" spans="1:10" ht="30" customHeight="1">
      <c r="A49" s="205"/>
      <c r="B49" s="206" t="str">
        <f>判定As材!A2</f>
        <v>【As材類】</v>
      </c>
      <c r="C49" s="206"/>
      <c r="D49" s="206"/>
      <c r="E49" s="207">
        <f>判定As材２!I43</f>
        <v>31204</v>
      </c>
      <c r="F49" s="207"/>
      <c r="G49" s="208">
        <f t="shared" si="0"/>
        <v>7.8009999999999996E-2</v>
      </c>
      <c r="H49" s="208"/>
      <c r="I49" s="33" t="str">
        <f t="shared" si="1"/>
        <v>×</v>
      </c>
      <c r="J49" s="34">
        <f t="shared" si="2"/>
        <v>0</v>
      </c>
    </row>
    <row r="50" spans="1:10" ht="30" customHeight="1">
      <c r="A50" s="205"/>
      <c r="B50" s="206" t="str">
        <f>判定△材!A2</f>
        <v>【△材類】</v>
      </c>
      <c r="C50" s="206"/>
      <c r="D50" s="206"/>
      <c r="E50" s="207">
        <f>判定△材２!I43</f>
        <v>340500</v>
      </c>
      <c r="F50" s="207"/>
      <c r="G50" s="208">
        <f t="shared" si="0"/>
        <v>0.85124999999999995</v>
      </c>
      <c r="H50" s="208"/>
      <c r="I50" s="33" t="str">
        <f t="shared" si="1"/>
        <v>×</v>
      </c>
      <c r="J50" s="34">
        <f t="shared" si="2"/>
        <v>0</v>
      </c>
    </row>
    <row r="51" spans="1:10" ht="30" customHeight="1">
      <c r="A51" s="205"/>
      <c r="B51" s="206"/>
      <c r="C51" s="206"/>
      <c r="D51" s="206"/>
      <c r="E51" s="207"/>
      <c r="F51" s="207"/>
      <c r="G51" s="208">
        <f t="shared" si="0"/>
        <v>0</v>
      </c>
      <c r="H51" s="208"/>
      <c r="I51" s="33" t="str">
        <f t="shared" si="1"/>
        <v>×</v>
      </c>
      <c r="J51" s="34">
        <f t="shared" si="2"/>
        <v>0</v>
      </c>
    </row>
    <row r="52" spans="1:10" ht="30" customHeight="1">
      <c r="A52" s="205"/>
      <c r="B52" s="206"/>
      <c r="C52" s="206"/>
      <c r="D52" s="206"/>
      <c r="E52" s="207"/>
      <c r="F52" s="207"/>
      <c r="G52" s="208">
        <f t="shared" si="0"/>
        <v>0</v>
      </c>
      <c r="H52" s="208"/>
      <c r="I52" s="33" t="str">
        <f t="shared" si="1"/>
        <v>×</v>
      </c>
      <c r="J52" s="34">
        <f t="shared" si="2"/>
        <v>0</v>
      </c>
    </row>
    <row r="53" spans="1:10" ht="30" customHeight="1">
      <c r="A53" s="205"/>
      <c r="B53" s="206"/>
      <c r="C53" s="206"/>
      <c r="D53" s="206"/>
      <c r="E53" s="207"/>
      <c r="F53" s="207"/>
      <c r="G53" s="208">
        <f t="shared" si="0"/>
        <v>0</v>
      </c>
      <c r="H53" s="208"/>
      <c r="I53" s="33" t="str">
        <f t="shared" si="1"/>
        <v>×</v>
      </c>
      <c r="J53" s="34">
        <f t="shared" si="2"/>
        <v>0</v>
      </c>
    </row>
    <row r="54" spans="1:10" ht="30" customHeight="1">
      <c r="A54" s="205"/>
      <c r="B54" s="206"/>
      <c r="C54" s="206"/>
      <c r="D54" s="206"/>
      <c r="E54" s="207"/>
      <c r="F54" s="207"/>
      <c r="G54" s="208">
        <f t="shared" si="0"/>
        <v>0</v>
      </c>
      <c r="H54" s="208"/>
      <c r="I54" s="33" t="str">
        <f t="shared" si="1"/>
        <v>×</v>
      </c>
      <c r="J54" s="34">
        <f t="shared" si="2"/>
        <v>0</v>
      </c>
    </row>
    <row r="55" spans="1:10" ht="30" customHeight="1">
      <c r="A55" s="205"/>
      <c r="B55" s="206"/>
      <c r="C55" s="206"/>
      <c r="D55" s="206"/>
      <c r="E55" s="207"/>
      <c r="F55" s="207"/>
      <c r="G55" s="208">
        <f t="shared" si="0"/>
        <v>0</v>
      </c>
      <c r="H55" s="208"/>
      <c r="I55" s="33" t="str">
        <f t="shared" si="1"/>
        <v>×</v>
      </c>
      <c r="J55" s="34">
        <f t="shared" si="2"/>
        <v>0</v>
      </c>
    </row>
    <row r="56" spans="1:10" ht="30" customHeight="1">
      <c r="A56" s="205"/>
      <c r="B56" s="206"/>
      <c r="C56" s="206"/>
      <c r="D56" s="206"/>
      <c r="E56" s="207"/>
      <c r="F56" s="207"/>
      <c r="G56" s="208">
        <f t="shared" si="0"/>
        <v>0</v>
      </c>
      <c r="H56" s="208"/>
      <c r="I56" s="33" t="str">
        <f t="shared" si="1"/>
        <v>×</v>
      </c>
      <c r="J56" s="34">
        <f t="shared" si="2"/>
        <v>0</v>
      </c>
    </row>
    <row r="57" spans="1:10" ht="30" customHeight="1">
      <c r="A57" s="205"/>
      <c r="B57" s="206"/>
      <c r="C57" s="206"/>
      <c r="D57" s="206"/>
      <c r="E57" s="207"/>
      <c r="F57" s="207"/>
      <c r="G57" s="208">
        <f t="shared" si="0"/>
        <v>0</v>
      </c>
      <c r="H57" s="208"/>
      <c r="I57" s="33" t="str">
        <f t="shared" si="1"/>
        <v>×</v>
      </c>
      <c r="J57" s="34">
        <f t="shared" si="2"/>
        <v>0</v>
      </c>
    </row>
    <row r="58" spans="1:10" ht="30" customHeight="1">
      <c r="A58" s="205"/>
      <c r="B58" s="206"/>
      <c r="C58" s="206"/>
      <c r="D58" s="206"/>
      <c r="E58" s="207"/>
      <c r="F58" s="207"/>
      <c r="G58" s="208">
        <f t="shared" si="0"/>
        <v>0</v>
      </c>
      <c r="H58" s="208"/>
      <c r="I58" s="33" t="str">
        <f t="shared" si="1"/>
        <v>×</v>
      </c>
      <c r="J58" s="34">
        <f t="shared" si="2"/>
        <v>0</v>
      </c>
    </row>
    <row r="59" spans="1:10" ht="30" customHeight="1">
      <c r="A59" s="205"/>
      <c r="B59" s="206"/>
      <c r="C59" s="206"/>
      <c r="D59" s="206"/>
      <c r="E59" s="207"/>
      <c r="F59" s="207"/>
      <c r="G59" s="208">
        <f t="shared" si="0"/>
        <v>0</v>
      </c>
      <c r="H59" s="208"/>
      <c r="I59" s="33" t="str">
        <f t="shared" si="1"/>
        <v>×</v>
      </c>
      <c r="J59" s="34">
        <f t="shared" si="2"/>
        <v>0</v>
      </c>
    </row>
    <row r="60" spans="1:10" ht="30" customHeight="1">
      <c r="A60" s="205"/>
      <c r="B60" s="206"/>
      <c r="C60" s="206"/>
      <c r="D60" s="206"/>
      <c r="E60" s="207"/>
      <c r="F60" s="207"/>
      <c r="G60" s="208">
        <f t="shared" si="0"/>
        <v>0</v>
      </c>
      <c r="H60" s="208"/>
      <c r="I60" s="33" t="str">
        <f t="shared" si="1"/>
        <v>×</v>
      </c>
      <c r="J60" s="34">
        <f t="shared" si="2"/>
        <v>0</v>
      </c>
    </row>
    <row r="61" spans="1:10" ht="30" customHeight="1">
      <c r="A61" s="205"/>
      <c r="B61" s="206"/>
      <c r="C61" s="206"/>
      <c r="D61" s="206"/>
      <c r="E61" s="207"/>
      <c r="F61" s="207"/>
      <c r="G61" s="208">
        <f t="shared" si="0"/>
        <v>0</v>
      </c>
      <c r="H61" s="208"/>
      <c r="I61" s="33" t="str">
        <f t="shared" si="1"/>
        <v>×</v>
      </c>
      <c r="J61" s="34">
        <f t="shared" si="2"/>
        <v>0</v>
      </c>
    </row>
    <row r="62" spans="1:10" ht="30" customHeight="1">
      <c r="A62" s="205"/>
      <c r="B62" s="206"/>
      <c r="C62" s="206"/>
      <c r="D62" s="206"/>
      <c r="E62" s="207"/>
      <c r="F62" s="207"/>
      <c r="G62" s="208">
        <f t="shared" si="0"/>
        <v>0</v>
      </c>
      <c r="H62" s="208"/>
      <c r="I62" s="33" t="str">
        <f t="shared" si="1"/>
        <v>×</v>
      </c>
      <c r="J62" s="34">
        <f t="shared" si="2"/>
        <v>0</v>
      </c>
    </row>
    <row r="63" spans="1:10" ht="30" customHeight="1">
      <c r="A63" s="205"/>
      <c r="B63" s="206"/>
      <c r="C63" s="206"/>
      <c r="D63" s="206"/>
      <c r="E63" s="207"/>
      <c r="F63" s="207"/>
      <c r="G63" s="208">
        <f t="shared" si="0"/>
        <v>0</v>
      </c>
      <c r="H63" s="208"/>
      <c r="I63" s="33" t="str">
        <f t="shared" si="1"/>
        <v>×</v>
      </c>
      <c r="J63" s="34">
        <f t="shared" si="2"/>
        <v>0</v>
      </c>
    </row>
    <row r="64" spans="1:10" ht="30" customHeight="1">
      <c r="A64" s="205"/>
      <c r="B64" s="209" t="s">
        <v>91</v>
      </c>
      <c r="C64" s="209"/>
      <c r="D64" s="209"/>
      <c r="E64" s="207"/>
      <c r="F64" s="207"/>
      <c r="G64" s="208"/>
      <c r="H64" s="208"/>
      <c r="I64" s="33"/>
      <c r="J64" s="34">
        <f>SUM(J48:J63)</f>
        <v>0</v>
      </c>
    </row>
    <row r="65" spans="1:10" ht="9.75" customHeight="1">
      <c r="A65" s="203"/>
      <c r="B65" s="203"/>
      <c r="C65" s="203"/>
      <c r="D65" s="203"/>
      <c r="E65" s="207"/>
      <c r="F65" s="207"/>
      <c r="G65" s="208"/>
      <c r="H65" s="208"/>
      <c r="I65" s="33"/>
      <c r="J65" s="34"/>
    </row>
    <row r="66" spans="1:10" ht="30" customHeight="1">
      <c r="A66" s="203" t="str">
        <f>判定油!A2</f>
        <v>【燃料油】</v>
      </c>
      <c r="B66" s="203"/>
      <c r="C66" s="203"/>
      <c r="D66" s="203"/>
      <c r="E66" s="207">
        <f>判定油!J113</f>
        <v>1913926</v>
      </c>
      <c r="F66" s="207"/>
      <c r="G66" s="208">
        <f>E66/($H$5*0.01)</f>
        <v>4.784815</v>
      </c>
      <c r="H66" s="208"/>
      <c r="I66" s="33" t="str">
        <f>IF(G66&gt;1,"○","×")</f>
        <v>○</v>
      </c>
      <c r="J66" s="34">
        <f>IF(G66&gt;1,E66,0)</f>
        <v>1913926</v>
      </c>
    </row>
    <row r="67" spans="1:10" ht="9.75" customHeight="1">
      <c r="A67" s="203"/>
      <c r="B67" s="203"/>
      <c r="C67" s="203"/>
      <c r="D67" s="203"/>
      <c r="E67" s="207"/>
      <c r="F67" s="207"/>
      <c r="G67" s="208"/>
      <c r="H67" s="208"/>
      <c r="I67" s="33"/>
      <c r="J67" s="34"/>
    </row>
    <row r="68" spans="1:10" ht="30" customHeight="1">
      <c r="A68" s="203" t="s">
        <v>92</v>
      </c>
      <c r="B68" s="203"/>
      <c r="C68" s="203"/>
      <c r="D68" s="203"/>
      <c r="E68" s="207"/>
      <c r="F68" s="207"/>
      <c r="G68" s="208"/>
      <c r="H68" s="208"/>
      <c r="I68" s="33"/>
      <c r="J68" s="34">
        <f>J64+J66</f>
        <v>1913926</v>
      </c>
    </row>
    <row r="69" spans="1:10" ht="17.25" customHeight="1"/>
    <row r="70" spans="1:10" ht="17.25" customHeight="1"/>
    <row r="71" spans="1:10" ht="14.25">
      <c r="A71" s="10" t="s">
        <v>93</v>
      </c>
    </row>
  </sheetData>
  <sheetProtection selectLockedCells="1" selectUnlockedCells="1"/>
  <mergeCells count="84">
    <mergeCell ref="A67:D67"/>
    <mergeCell ref="E67:F67"/>
    <mergeCell ref="G67:H67"/>
    <mergeCell ref="A68:D68"/>
    <mergeCell ref="E68:F68"/>
    <mergeCell ref="G68:H68"/>
    <mergeCell ref="A65:D65"/>
    <mergeCell ref="E65:F65"/>
    <mergeCell ref="G65:H65"/>
    <mergeCell ref="A66:D66"/>
    <mergeCell ref="E66:F66"/>
    <mergeCell ref="G66:H66"/>
    <mergeCell ref="B63:D63"/>
    <mergeCell ref="E63:F63"/>
    <mergeCell ref="G63:H63"/>
    <mergeCell ref="B64:D64"/>
    <mergeCell ref="E64:F64"/>
    <mergeCell ref="G64:H64"/>
    <mergeCell ref="B61:D61"/>
    <mergeCell ref="E61:F61"/>
    <mergeCell ref="G61:H61"/>
    <mergeCell ref="B62:D62"/>
    <mergeCell ref="E62:F62"/>
    <mergeCell ref="G62:H62"/>
    <mergeCell ref="B59:D59"/>
    <mergeCell ref="E59:F59"/>
    <mergeCell ref="G59:H59"/>
    <mergeCell ref="B60:D60"/>
    <mergeCell ref="E60:F60"/>
    <mergeCell ref="G60:H60"/>
    <mergeCell ref="B57:D57"/>
    <mergeCell ref="E57:F57"/>
    <mergeCell ref="G57:H57"/>
    <mergeCell ref="B58:D58"/>
    <mergeCell ref="E58:F58"/>
    <mergeCell ref="G58:H58"/>
    <mergeCell ref="B55:D55"/>
    <mergeCell ref="E55:F55"/>
    <mergeCell ref="G55:H55"/>
    <mergeCell ref="B56:D56"/>
    <mergeCell ref="E56:F56"/>
    <mergeCell ref="G56:H56"/>
    <mergeCell ref="B53:D53"/>
    <mergeCell ref="E53:F53"/>
    <mergeCell ref="G53:H53"/>
    <mergeCell ref="B54:D54"/>
    <mergeCell ref="E54:F54"/>
    <mergeCell ref="G54:H54"/>
    <mergeCell ref="A48:A64"/>
    <mergeCell ref="B48:D48"/>
    <mergeCell ref="E48:F48"/>
    <mergeCell ref="G48:H48"/>
    <mergeCell ref="B49:D49"/>
    <mergeCell ref="E49:F49"/>
    <mergeCell ref="G49:H49"/>
    <mergeCell ref="B50:D50"/>
    <mergeCell ref="E50:F50"/>
    <mergeCell ref="G50:H50"/>
    <mergeCell ref="B51:D51"/>
    <mergeCell ref="E51:F51"/>
    <mergeCell ref="G51:H51"/>
    <mergeCell ref="B52:D52"/>
    <mergeCell ref="E52:F52"/>
    <mergeCell ref="G52:H52"/>
    <mergeCell ref="D38:F38"/>
    <mergeCell ref="D42:F42"/>
    <mergeCell ref="A46:J46"/>
    <mergeCell ref="A47:D47"/>
    <mergeCell ref="E47:F47"/>
    <mergeCell ref="G47:H47"/>
    <mergeCell ref="I47:J47"/>
    <mergeCell ref="D34:F34"/>
    <mergeCell ref="A2:J2"/>
    <mergeCell ref="B3:G3"/>
    <mergeCell ref="H3:J3"/>
    <mergeCell ref="B4:G4"/>
    <mergeCell ref="H4:J4"/>
    <mergeCell ref="B5:G5"/>
    <mergeCell ref="H5:J5"/>
    <mergeCell ref="B6:G6"/>
    <mergeCell ref="H6:J6"/>
    <mergeCell ref="B7:G7"/>
    <mergeCell ref="H7:J7"/>
    <mergeCell ref="D14:F14"/>
  </mergeCells>
  <phoneticPr fontId="35"/>
  <pageMargins left="0.7" right="0.7" top="0.75" bottom="0.75"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6"/>
  <sheetViews>
    <sheetView tabSelected="1" zoomScaleNormal="100" workbookViewId="0">
      <selection activeCell="A320" sqref="A320"/>
    </sheetView>
  </sheetViews>
  <sheetFormatPr defaultRowHeight="13.5"/>
  <cols>
    <col min="1" max="1" width="20.125" style="35" customWidth="1"/>
    <col min="2" max="17" width="8.375" style="35" customWidth="1"/>
    <col min="18" max="18" width="8.125" style="35" customWidth="1"/>
    <col min="19" max="19" width="6.75" style="35" customWidth="1"/>
    <col min="20" max="20" width="9.375" style="35" customWidth="1"/>
  </cols>
  <sheetData>
    <row r="1" spans="1:20">
      <c r="R1" s="36" t="s">
        <v>94</v>
      </c>
    </row>
    <row r="2" spans="1:20" ht="18" customHeight="1">
      <c r="A2" s="37" t="s">
        <v>95</v>
      </c>
    </row>
    <row r="3" spans="1:20">
      <c r="A3" s="38" t="s">
        <v>96</v>
      </c>
      <c r="B3" s="215" t="s">
        <v>97</v>
      </c>
      <c r="C3" s="215"/>
      <c r="D3" s="215"/>
      <c r="E3" s="215"/>
      <c r="F3" s="215"/>
      <c r="G3" s="215"/>
      <c r="H3" s="215"/>
      <c r="I3" s="39" t="s">
        <v>53</v>
      </c>
      <c r="J3" s="40">
        <v>105</v>
      </c>
      <c r="K3" s="41" t="s">
        <v>98</v>
      </c>
      <c r="L3" s="42"/>
      <c r="M3" s="43"/>
      <c r="N3" s="43"/>
      <c r="O3" s="43"/>
      <c r="P3" s="43"/>
      <c r="Q3" s="43"/>
      <c r="R3" s="43"/>
      <c r="S3" s="44"/>
    </row>
    <row r="4" spans="1:20" ht="13.5" customHeight="1">
      <c r="A4" s="45" t="s">
        <v>99</v>
      </c>
      <c r="B4" s="215" t="s">
        <v>100</v>
      </c>
      <c r="C4" s="215"/>
      <c r="D4" s="215"/>
      <c r="E4" s="215"/>
      <c r="F4" s="215"/>
      <c r="G4" s="215"/>
      <c r="H4" s="215"/>
      <c r="I4" s="39" t="s">
        <v>53</v>
      </c>
      <c r="J4" s="40">
        <v>9200</v>
      </c>
      <c r="K4" s="39" t="s">
        <v>101</v>
      </c>
      <c r="L4" s="46"/>
      <c r="M4" s="47"/>
      <c r="N4" s="47"/>
      <c r="O4" s="47"/>
      <c r="P4" s="47"/>
      <c r="Q4" s="47"/>
      <c r="R4" s="43"/>
      <c r="S4" s="44"/>
    </row>
    <row r="5" spans="1:20" ht="13.5" customHeight="1">
      <c r="A5" s="38" t="s">
        <v>102</v>
      </c>
      <c r="B5" s="216" t="s">
        <v>103</v>
      </c>
      <c r="C5" s="216"/>
      <c r="D5" s="216"/>
      <c r="E5" s="216"/>
      <c r="F5" s="216"/>
      <c r="G5" s="216"/>
      <c r="H5" s="216"/>
      <c r="I5" s="216"/>
      <c r="J5" s="216"/>
      <c r="K5" s="216"/>
      <c r="L5" s="216"/>
      <c r="M5" s="216"/>
      <c r="N5" s="216"/>
      <c r="O5" s="216"/>
      <c r="P5" s="216"/>
      <c r="Q5" s="216"/>
      <c r="R5" s="217" t="s">
        <v>104</v>
      </c>
      <c r="S5" s="218">
        <f>IF(J3&gt;Q7,0,J3)</f>
        <v>105</v>
      </c>
      <c r="T5" s="210" t="s">
        <v>105</v>
      </c>
    </row>
    <row r="6" spans="1:20" ht="27.75" customHeight="1">
      <c r="A6" s="45" t="s">
        <v>106</v>
      </c>
      <c r="B6" s="48">
        <v>3</v>
      </c>
      <c r="C6" s="48">
        <v>4</v>
      </c>
      <c r="D6" s="48">
        <v>5</v>
      </c>
      <c r="E6" s="48">
        <v>6</v>
      </c>
      <c r="F6" s="48">
        <v>7</v>
      </c>
      <c r="G6" s="48">
        <v>8</v>
      </c>
      <c r="H6" s="48">
        <v>9</v>
      </c>
      <c r="I6" s="48">
        <v>10</v>
      </c>
      <c r="J6" s="48">
        <v>11</v>
      </c>
      <c r="K6" s="48">
        <v>12</v>
      </c>
      <c r="L6" s="48">
        <v>1</v>
      </c>
      <c r="M6" s="48">
        <v>2</v>
      </c>
      <c r="N6" s="48">
        <v>3</v>
      </c>
      <c r="O6" s="48">
        <v>4</v>
      </c>
      <c r="P6" s="48">
        <v>5</v>
      </c>
      <c r="Q6" s="49" t="s">
        <v>107</v>
      </c>
      <c r="R6" s="217"/>
      <c r="S6" s="218"/>
      <c r="T6" s="210"/>
    </row>
    <row r="7" spans="1:20" ht="28.5" customHeight="1">
      <c r="A7" s="97" t="s">
        <v>517</v>
      </c>
      <c r="B7" s="51">
        <v>10</v>
      </c>
      <c r="C7" s="51">
        <v>20</v>
      </c>
      <c r="D7" s="51">
        <v>20</v>
      </c>
      <c r="E7" s="51">
        <v>20</v>
      </c>
      <c r="F7" s="51">
        <v>20</v>
      </c>
      <c r="G7" s="51">
        <v>20</v>
      </c>
      <c r="H7" s="51"/>
      <c r="I7" s="51"/>
      <c r="J7" s="51"/>
      <c r="K7" s="51"/>
      <c r="L7" s="51"/>
      <c r="M7" s="51"/>
      <c r="N7" s="51"/>
      <c r="O7" s="51"/>
      <c r="P7" s="51"/>
      <c r="Q7" s="52">
        <f>SUM(B7:P7)</f>
        <v>110</v>
      </c>
      <c r="R7" s="211" t="s">
        <v>108</v>
      </c>
      <c r="S7" s="211"/>
      <c r="T7" s="53"/>
    </row>
    <row r="8" spans="1:20" ht="24" customHeight="1">
      <c r="A8" s="50" t="s">
        <v>109</v>
      </c>
      <c r="B8" s="51">
        <v>10000</v>
      </c>
      <c r="C8" s="51">
        <v>11000</v>
      </c>
      <c r="D8" s="51">
        <v>12000</v>
      </c>
      <c r="E8" s="51">
        <v>13000</v>
      </c>
      <c r="F8" s="51">
        <v>14000</v>
      </c>
      <c r="G8" s="51">
        <v>15000</v>
      </c>
      <c r="H8" s="51"/>
      <c r="I8" s="51"/>
      <c r="J8" s="51"/>
      <c r="K8" s="51"/>
      <c r="L8" s="51"/>
      <c r="M8" s="51"/>
      <c r="N8" s="51"/>
      <c r="O8" s="51"/>
      <c r="P8" s="51"/>
      <c r="Q8" s="52"/>
      <c r="R8" s="212">
        <f>S5*J4</f>
        <v>966000</v>
      </c>
      <c r="S8" s="212"/>
      <c r="T8" s="53"/>
    </row>
    <row r="9" spans="1:20" ht="24" customHeight="1">
      <c r="A9" s="50" t="s">
        <v>110</v>
      </c>
      <c r="B9" s="54">
        <f>IF($T9=0,0,VLOOKUP($T9,単価データ!$A$1:$AH$10714,16,FALSE))</f>
        <v>0</v>
      </c>
      <c r="C9" s="54">
        <f>IF($T9=0,0,VLOOKUP($T9,単価データ!$A$1:$AH$10714,17,FALSE))</f>
        <v>0</v>
      </c>
      <c r="D9" s="54">
        <f>IF($T9=0,0,VLOOKUP($T9,単価データ!$A$1:$AH$10714,19,FALSE))</f>
        <v>0</v>
      </c>
      <c r="E9" s="54">
        <f>IF($T9=0,0,VLOOKUP($T9,単価データ!$A$1:$AH$10714,22,FALSE))</f>
        <v>0</v>
      </c>
      <c r="F9" s="54">
        <f>IF($T9=0,0,VLOOKUP($T9,単価データ!$A$1:$AH$10714,23,FALSE))</f>
        <v>0</v>
      </c>
      <c r="G9" s="54">
        <f>IF($T9=0,0,VLOOKUP($T9,単価データ!$A$1:$AH$10714,24,FALSE))</f>
        <v>0</v>
      </c>
      <c r="H9" s="54">
        <f>IF($T9=0,0,VLOOKUP($T9,単価データ!$A$1:$AH$10714,25,FALSE))</f>
        <v>0</v>
      </c>
      <c r="I9" s="54">
        <f>IF($T9=0,0,VLOOKUP($T9,単価データ!$A$1:$AH$10714,26,FALSE))</f>
        <v>0</v>
      </c>
      <c r="J9" s="54">
        <f>IF($T9=0,0,VLOOKUP($T9,単価データ!$A$1:$AH$10714,27,FALSE))</f>
        <v>0</v>
      </c>
      <c r="K9" s="54">
        <f>IF($T9=0,0,VLOOKUP($T9,単価データ!$A$1:$AH$10714,28,FALSE))</f>
        <v>0</v>
      </c>
      <c r="L9" s="54">
        <f>IF($T9=0,0,VLOOKUP($T9,単価データ!$A$1:$AH$10714,29,FALSE))</f>
        <v>0</v>
      </c>
      <c r="M9" s="54">
        <f>IF($T9=0,0,VLOOKUP($T9,単価データ!$A$1:$AH$10714,30,FALSE))</f>
        <v>0</v>
      </c>
      <c r="N9" s="54">
        <f>IF($T9=0,0,VLOOKUP($T9,単価データ!$A$1:$AH$10714,31,FALSE))</f>
        <v>0</v>
      </c>
      <c r="O9" s="54">
        <f>IF($T9=0,0,VLOOKUP($T9,単価データ!$A$1:$AH$10714,32,FALSE))</f>
        <v>0</v>
      </c>
      <c r="P9" s="54">
        <f>IF($T9=0,0,VLOOKUP($T9,単価データ!$A$1:$AH$10714,33,FALSE))</f>
        <v>0</v>
      </c>
      <c r="Q9" s="55" t="s">
        <v>111</v>
      </c>
      <c r="R9" s="213" t="s">
        <v>112</v>
      </c>
      <c r="S9" s="213"/>
      <c r="T9" s="56"/>
    </row>
    <row r="10" spans="1:20" ht="25.5">
      <c r="A10" s="50" t="s">
        <v>113</v>
      </c>
      <c r="B10" s="52">
        <f t="shared" ref="B10:P10" si="0">B7*B8</f>
        <v>100000</v>
      </c>
      <c r="C10" s="52">
        <f t="shared" si="0"/>
        <v>220000</v>
      </c>
      <c r="D10" s="52">
        <f t="shared" si="0"/>
        <v>240000</v>
      </c>
      <c r="E10" s="52">
        <f t="shared" si="0"/>
        <v>260000</v>
      </c>
      <c r="F10" s="52">
        <f t="shared" si="0"/>
        <v>280000</v>
      </c>
      <c r="G10" s="52">
        <f t="shared" si="0"/>
        <v>300000</v>
      </c>
      <c r="H10" s="52">
        <f t="shared" si="0"/>
        <v>0</v>
      </c>
      <c r="I10" s="52">
        <f t="shared" si="0"/>
        <v>0</v>
      </c>
      <c r="J10" s="52">
        <f t="shared" si="0"/>
        <v>0</v>
      </c>
      <c r="K10" s="52">
        <f t="shared" si="0"/>
        <v>0</v>
      </c>
      <c r="L10" s="52">
        <f t="shared" si="0"/>
        <v>0</v>
      </c>
      <c r="M10" s="52">
        <f t="shared" si="0"/>
        <v>0</v>
      </c>
      <c r="N10" s="52">
        <f t="shared" si="0"/>
        <v>0</v>
      </c>
      <c r="O10" s="52">
        <f t="shared" si="0"/>
        <v>0</v>
      </c>
      <c r="P10" s="52">
        <f t="shared" si="0"/>
        <v>0</v>
      </c>
      <c r="Q10" s="52">
        <f t="shared" ref="Q10:Q11" si="1">SUM(B10:P10)</f>
        <v>1400000</v>
      </c>
      <c r="R10" s="213">
        <f>IF(S5=0,0,IF(J3=Q7,Q10,ROUNDDOWN((J3/Q7)*Q10,0)))</f>
        <v>1336363</v>
      </c>
      <c r="S10" s="213"/>
      <c r="T10" s="53"/>
    </row>
    <row r="11" spans="1:20" ht="25.5">
      <c r="A11" s="57" t="s">
        <v>114</v>
      </c>
      <c r="B11" s="58">
        <f t="shared" ref="B11:P11" si="2">B7*B9</f>
        <v>0</v>
      </c>
      <c r="C11" s="58">
        <f t="shared" si="2"/>
        <v>0</v>
      </c>
      <c r="D11" s="58">
        <f t="shared" si="2"/>
        <v>0</v>
      </c>
      <c r="E11" s="58">
        <f t="shared" si="2"/>
        <v>0</v>
      </c>
      <c r="F11" s="58">
        <f t="shared" si="2"/>
        <v>0</v>
      </c>
      <c r="G11" s="58">
        <f t="shared" si="2"/>
        <v>0</v>
      </c>
      <c r="H11" s="58">
        <f t="shared" si="2"/>
        <v>0</v>
      </c>
      <c r="I11" s="58">
        <f t="shared" si="2"/>
        <v>0</v>
      </c>
      <c r="J11" s="58">
        <f t="shared" si="2"/>
        <v>0</v>
      </c>
      <c r="K11" s="58">
        <f t="shared" si="2"/>
        <v>0</v>
      </c>
      <c r="L11" s="58">
        <f t="shared" si="2"/>
        <v>0</v>
      </c>
      <c r="M11" s="58">
        <f t="shared" si="2"/>
        <v>0</v>
      </c>
      <c r="N11" s="58">
        <f t="shared" si="2"/>
        <v>0</v>
      </c>
      <c r="O11" s="58">
        <f t="shared" si="2"/>
        <v>0</v>
      </c>
      <c r="P11" s="58">
        <f t="shared" si="2"/>
        <v>0</v>
      </c>
      <c r="Q11" s="58">
        <f t="shared" si="1"/>
        <v>0</v>
      </c>
      <c r="R11" s="211" t="s">
        <v>115</v>
      </c>
      <c r="S11" s="211"/>
      <c r="T11" s="53"/>
    </row>
    <row r="12" spans="1:20" ht="26.25" customHeight="1">
      <c r="A12" s="59" t="s">
        <v>116</v>
      </c>
      <c r="B12" s="214" t="s">
        <v>117</v>
      </c>
      <c r="C12" s="214"/>
      <c r="D12" s="214"/>
      <c r="E12" s="214"/>
      <c r="F12" s="214"/>
      <c r="G12" s="214"/>
      <c r="H12" s="214"/>
      <c r="I12" s="60">
        <f>Q11</f>
        <v>0</v>
      </c>
      <c r="J12" s="61" t="s">
        <v>118</v>
      </c>
      <c r="K12" s="60">
        <f>Q7</f>
        <v>110</v>
      </c>
      <c r="L12" s="62" t="s">
        <v>53</v>
      </c>
      <c r="M12" s="60"/>
      <c r="N12" s="61"/>
      <c r="O12" s="63">
        <f>IF(K12=0,0,I12/K12)</f>
        <v>0</v>
      </c>
      <c r="P12" s="64" t="s">
        <v>69</v>
      </c>
      <c r="Q12" s="65">
        <f>IF(LEN(ROUND(O12,0))&lt;4,ROUND(O12,0),ROUND(O12,-(LEN(ROUND(O12,0))-3)))</f>
        <v>0</v>
      </c>
      <c r="R12" s="213">
        <f>S5*Q12</f>
        <v>0</v>
      </c>
      <c r="S12" s="213"/>
      <c r="T12" s="53"/>
    </row>
    <row r="13" spans="1:20">
      <c r="A13" s="36" t="s">
        <v>119</v>
      </c>
      <c r="T13" s="66"/>
    </row>
    <row r="14" spans="1:20">
      <c r="A14" s="36" t="s">
        <v>120</v>
      </c>
    </row>
    <row r="15" spans="1:20" ht="26.25" customHeight="1">
      <c r="A15" s="219" t="s">
        <v>121</v>
      </c>
      <c r="B15" s="219"/>
      <c r="C15" s="219"/>
      <c r="D15" s="219"/>
      <c r="E15" s="219"/>
      <c r="F15" s="219"/>
      <c r="G15" s="219"/>
      <c r="H15" s="219"/>
      <c r="I15" s="219"/>
      <c r="J15" s="219"/>
      <c r="K15" s="219"/>
      <c r="L15" s="219"/>
      <c r="M15" s="219"/>
      <c r="N15" s="219"/>
      <c r="O15" s="219"/>
      <c r="P15" s="219"/>
      <c r="Q15" s="219"/>
      <c r="R15" s="219"/>
      <c r="S15" s="219"/>
      <c r="T15" s="66"/>
    </row>
    <row r="16" spans="1:20">
      <c r="A16" s="36" t="s">
        <v>122</v>
      </c>
      <c r="T16" s="67"/>
    </row>
    <row r="17" spans="1:21" ht="27.75" customHeight="1">
      <c r="A17" s="219" t="s">
        <v>123</v>
      </c>
      <c r="B17" s="219"/>
      <c r="C17" s="219"/>
      <c r="D17" s="219"/>
      <c r="E17" s="219"/>
      <c r="F17" s="219"/>
      <c r="G17" s="219"/>
      <c r="H17" s="219"/>
      <c r="I17" s="219"/>
      <c r="J17" s="219"/>
      <c r="K17" s="219"/>
      <c r="L17" s="219"/>
      <c r="M17" s="219"/>
      <c r="N17" s="219"/>
      <c r="O17" s="219"/>
      <c r="P17" s="219"/>
      <c r="Q17" s="219"/>
      <c r="R17" s="219"/>
      <c r="S17" s="219"/>
      <c r="U17" s="35"/>
    </row>
    <row r="18" spans="1:21">
      <c r="A18" s="67"/>
      <c r="B18" s="67"/>
      <c r="C18" s="67"/>
      <c r="D18" s="67"/>
      <c r="E18" s="67"/>
      <c r="F18" s="67"/>
      <c r="G18" s="67"/>
      <c r="H18" s="67"/>
      <c r="I18" s="67"/>
      <c r="J18" s="67"/>
      <c r="K18" s="67"/>
      <c r="L18" s="67"/>
      <c r="M18" s="67"/>
      <c r="N18" s="67"/>
      <c r="O18" s="67"/>
      <c r="P18" s="67"/>
      <c r="Q18" s="67"/>
      <c r="R18" s="67"/>
      <c r="S18" s="67"/>
      <c r="U18" s="35"/>
    </row>
    <row r="19" spans="1:21">
      <c r="A19" s="38" t="s">
        <v>124</v>
      </c>
      <c r="B19" s="215" t="s">
        <v>97</v>
      </c>
      <c r="C19" s="215"/>
      <c r="D19" s="215"/>
      <c r="E19" s="215"/>
      <c r="F19" s="215"/>
      <c r="G19" s="215"/>
      <c r="H19" s="215"/>
      <c r="I19" s="39" t="s">
        <v>53</v>
      </c>
      <c r="J19" s="40">
        <v>1</v>
      </c>
      <c r="K19" s="68" t="s">
        <v>125</v>
      </c>
      <c r="L19" s="42"/>
      <c r="M19" s="43"/>
      <c r="N19" s="43"/>
      <c r="O19" s="43"/>
      <c r="P19" s="43"/>
      <c r="Q19" s="43"/>
      <c r="R19" s="43"/>
      <c r="S19" s="44"/>
    </row>
    <row r="20" spans="1:21">
      <c r="A20" s="45"/>
      <c r="B20" s="215" t="s">
        <v>100</v>
      </c>
      <c r="C20" s="215"/>
      <c r="D20" s="215"/>
      <c r="E20" s="215"/>
      <c r="F20" s="215"/>
      <c r="G20" s="215"/>
      <c r="H20" s="215"/>
      <c r="I20" s="39" t="s">
        <v>53</v>
      </c>
      <c r="J20" s="40"/>
      <c r="K20" s="39" t="s">
        <v>101</v>
      </c>
      <c r="L20" s="46"/>
      <c r="M20" s="47"/>
      <c r="N20" s="47"/>
      <c r="O20" s="47"/>
      <c r="P20" s="47"/>
      <c r="Q20" s="47"/>
      <c r="R20" s="43"/>
      <c r="S20" s="44"/>
    </row>
    <row r="21" spans="1:21" ht="13.5" customHeight="1">
      <c r="A21" s="38" t="s">
        <v>102</v>
      </c>
      <c r="B21" s="216" t="s">
        <v>103</v>
      </c>
      <c r="C21" s="216"/>
      <c r="D21" s="216"/>
      <c r="E21" s="216"/>
      <c r="F21" s="216"/>
      <c r="G21" s="216"/>
      <c r="H21" s="216"/>
      <c r="I21" s="216"/>
      <c r="J21" s="216"/>
      <c r="K21" s="216"/>
      <c r="L21" s="216"/>
      <c r="M21" s="216"/>
      <c r="N21" s="216"/>
      <c r="O21" s="216"/>
      <c r="P21" s="216"/>
      <c r="Q21" s="216"/>
      <c r="R21" s="217" t="s">
        <v>104</v>
      </c>
      <c r="S21" s="218">
        <f>IF(J19&gt;Q23,0,J19)</f>
        <v>0</v>
      </c>
      <c r="T21" s="210" t="s">
        <v>105</v>
      </c>
    </row>
    <row r="22" spans="1:21" ht="27.75" customHeight="1">
      <c r="A22" s="45"/>
      <c r="B22" s="48">
        <v>3</v>
      </c>
      <c r="C22" s="48">
        <v>4</v>
      </c>
      <c r="D22" s="48">
        <v>5</v>
      </c>
      <c r="E22" s="48">
        <v>6</v>
      </c>
      <c r="F22" s="48">
        <v>7</v>
      </c>
      <c r="G22" s="48">
        <v>8</v>
      </c>
      <c r="H22" s="48">
        <v>9</v>
      </c>
      <c r="I22" s="48">
        <v>10</v>
      </c>
      <c r="J22" s="48">
        <v>11</v>
      </c>
      <c r="K22" s="48">
        <v>12</v>
      </c>
      <c r="L22" s="48">
        <v>1</v>
      </c>
      <c r="M22" s="48">
        <v>2</v>
      </c>
      <c r="N22" s="48">
        <v>3</v>
      </c>
      <c r="O22" s="48">
        <v>4</v>
      </c>
      <c r="P22" s="48">
        <v>5</v>
      </c>
      <c r="Q22" s="49" t="s">
        <v>107</v>
      </c>
      <c r="R22" s="217"/>
      <c r="S22" s="218"/>
      <c r="T22" s="210"/>
    </row>
    <row r="23" spans="1:21" ht="28.5" customHeight="1">
      <c r="A23" s="97" t="s">
        <v>517</v>
      </c>
      <c r="B23" s="51"/>
      <c r="C23" s="51"/>
      <c r="D23" s="51"/>
      <c r="E23" s="51"/>
      <c r="F23" s="51"/>
      <c r="G23" s="51"/>
      <c r="H23" s="51"/>
      <c r="I23" s="51"/>
      <c r="J23" s="51"/>
      <c r="K23" s="51"/>
      <c r="L23" s="51"/>
      <c r="M23" s="51"/>
      <c r="N23" s="51"/>
      <c r="O23" s="51"/>
      <c r="P23" s="51"/>
      <c r="Q23" s="52">
        <f>SUM(B23:P23)</f>
        <v>0</v>
      </c>
      <c r="R23" s="211" t="s">
        <v>108</v>
      </c>
      <c r="S23" s="211"/>
      <c r="T23" s="53"/>
    </row>
    <row r="24" spans="1:21" ht="24" customHeight="1">
      <c r="A24" s="50" t="s">
        <v>109</v>
      </c>
      <c r="B24" s="51"/>
      <c r="C24" s="51"/>
      <c r="D24" s="51"/>
      <c r="E24" s="51"/>
      <c r="F24" s="51"/>
      <c r="G24" s="51"/>
      <c r="H24" s="51"/>
      <c r="I24" s="51"/>
      <c r="J24" s="51"/>
      <c r="K24" s="51"/>
      <c r="L24" s="51"/>
      <c r="M24" s="51"/>
      <c r="N24" s="51"/>
      <c r="O24" s="51"/>
      <c r="P24" s="51"/>
      <c r="Q24" s="52"/>
      <c r="R24" s="212">
        <f>S21*J20</f>
        <v>0</v>
      </c>
      <c r="S24" s="212"/>
      <c r="T24" s="53"/>
    </row>
    <row r="25" spans="1:21" ht="24" customHeight="1">
      <c r="A25" s="50" t="s">
        <v>110</v>
      </c>
      <c r="B25" s="54">
        <f>IF($T25=0,0,VLOOKUP($T25,単価データ!$A$1:$AH$10714,16,FALSE))</f>
        <v>0</v>
      </c>
      <c r="C25" s="54">
        <f>IF($T25=0,0,VLOOKUP($T25,単価データ!$A$1:$AH$10714,17,FALSE))</f>
        <v>0</v>
      </c>
      <c r="D25" s="54">
        <f>IF($T25=0,0,VLOOKUP($T25,単価データ!$A$1:$AH$10714,19,FALSE))</f>
        <v>0</v>
      </c>
      <c r="E25" s="54">
        <f>IF($T25=0,0,VLOOKUP($T25,単価データ!$A$1:$AH$10714,22,FALSE))</f>
        <v>0</v>
      </c>
      <c r="F25" s="54">
        <f>IF($T25=0,0,VLOOKUP($T25,単価データ!$A$1:$AH$10714,23,FALSE))</f>
        <v>0</v>
      </c>
      <c r="G25" s="54">
        <f>IF($T25=0,0,VLOOKUP($T25,単価データ!$A$1:$AH$10714,24,FALSE))</f>
        <v>0</v>
      </c>
      <c r="H25" s="54">
        <f>IF($T25=0,0,VLOOKUP($T25,単価データ!$A$1:$AH$10714,25,FALSE))</f>
        <v>0</v>
      </c>
      <c r="I25" s="54">
        <f>IF($T25=0,0,VLOOKUP($T25,単価データ!$A$1:$AH$10714,26,FALSE))</f>
        <v>0</v>
      </c>
      <c r="J25" s="54">
        <f>IF($T25=0,0,VLOOKUP($T25,単価データ!$A$1:$AH$10714,27,FALSE))</f>
        <v>0</v>
      </c>
      <c r="K25" s="54">
        <f>IF($T25=0,0,VLOOKUP($T25,単価データ!$A$1:$AH$10714,28,FALSE))</f>
        <v>0</v>
      </c>
      <c r="L25" s="54">
        <f>IF($T25=0,0,VLOOKUP($T25,単価データ!$A$1:$AH$10714,29,FALSE))</f>
        <v>0</v>
      </c>
      <c r="M25" s="54">
        <f>IF($T25=0,0,VLOOKUP($T25,単価データ!$A$1:$AH$10714,30,FALSE))</f>
        <v>0</v>
      </c>
      <c r="N25" s="54">
        <f>IF($T25=0,0,VLOOKUP($T25,単価データ!$A$1:$AH$10714,31,FALSE))</f>
        <v>0</v>
      </c>
      <c r="O25" s="54">
        <f>IF($T25=0,0,VLOOKUP($T25,単価データ!$A$1:$AH$10714,32,FALSE))</f>
        <v>0</v>
      </c>
      <c r="P25" s="54">
        <f>IF($T25=0,0,VLOOKUP($T25,単価データ!$A$1:$AH$10714,33,FALSE))</f>
        <v>0</v>
      </c>
      <c r="Q25" s="55" t="s">
        <v>111</v>
      </c>
      <c r="R25" s="213" t="s">
        <v>112</v>
      </c>
      <c r="S25" s="213"/>
      <c r="T25" s="56"/>
    </row>
    <row r="26" spans="1:21" ht="25.5">
      <c r="A26" s="50" t="s">
        <v>113</v>
      </c>
      <c r="B26" s="52">
        <f t="shared" ref="B26:P26" si="3">B23*B24</f>
        <v>0</v>
      </c>
      <c r="C26" s="52">
        <f t="shared" si="3"/>
        <v>0</v>
      </c>
      <c r="D26" s="52">
        <f t="shared" si="3"/>
        <v>0</v>
      </c>
      <c r="E26" s="52">
        <f t="shared" si="3"/>
        <v>0</v>
      </c>
      <c r="F26" s="52">
        <f t="shared" si="3"/>
        <v>0</v>
      </c>
      <c r="G26" s="52">
        <f t="shared" si="3"/>
        <v>0</v>
      </c>
      <c r="H26" s="52">
        <f t="shared" si="3"/>
        <v>0</v>
      </c>
      <c r="I26" s="52">
        <f t="shared" si="3"/>
        <v>0</v>
      </c>
      <c r="J26" s="52">
        <f t="shared" si="3"/>
        <v>0</v>
      </c>
      <c r="K26" s="52">
        <f t="shared" si="3"/>
        <v>0</v>
      </c>
      <c r="L26" s="52">
        <f t="shared" si="3"/>
        <v>0</v>
      </c>
      <c r="M26" s="52">
        <f t="shared" si="3"/>
        <v>0</v>
      </c>
      <c r="N26" s="52">
        <f t="shared" si="3"/>
        <v>0</v>
      </c>
      <c r="O26" s="52">
        <f t="shared" si="3"/>
        <v>0</v>
      </c>
      <c r="P26" s="52">
        <f t="shared" si="3"/>
        <v>0</v>
      </c>
      <c r="Q26" s="52">
        <f t="shared" ref="Q26:Q27" si="4">SUM(B26:P26)</f>
        <v>0</v>
      </c>
      <c r="R26" s="213">
        <f>IF(S21=0,0,IF(J19=Q23,Q26,ROUNDDOWN((J19/Q23)*Q26,0)))</f>
        <v>0</v>
      </c>
      <c r="S26" s="213"/>
      <c r="T26" s="53"/>
    </row>
    <row r="27" spans="1:21" ht="25.5">
      <c r="A27" s="57" t="s">
        <v>114</v>
      </c>
      <c r="B27" s="58">
        <f t="shared" ref="B27:P27" si="5">B23*B25</f>
        <v>0</v>
      </c>
      <c r="C27" s="58">
        <f t="shared" si="5"/>
        <v>0</v>
      </c>
      <c r="D27" s="58">
        <f t="shared" si="5"/>
        <v>0</v>
      </c>
      <c r="E27" s="58">
        <f t="shared" si="5"/>
        <v>0</v>
      </c>
      <c r="F27" s="58">
        <f t="shared" si="5"/>
        <v>0</v>
      </c>
      <c r="G27" s="58">
        <f t="shared" si="5"/>
        <v>0</v>
      </c>
      <c r="H27" s="58">
        <f t="shared" si="5"/>
        <v>0</v>
      </c>
      <c r="I27" s="58">
        <f t="shared" si="5"/>
        <v>0</v>
      </c>
      <c r="J27" s="58">
        <f t="shared" si="5"/>
        <v>0</v>
      </c>
      <c r="K27" s="58">
        <f t="shared" si="5"/>
        <v>0</v>
      </c>
      <c r="L27" s="58">
        <f t="shared" si="5"/>
        <v>0</v>
      </c>
      <c r="M27" s="58">
        <f t="shared" si="5"/>
        <v>0</v>
      </c>
      <c r="N27" s="58">
        <f t="shared" si="5"/>
        <v>0</v>
      </c>
      <c r="O27" s="58">
        <f t="shared" si="5"/>
        <v>0</v>
      </c>
      <c r="P27" s="58">
        <f t="shared" si="5"/>
        <v>0</v>
      </c>
      <c r="Q27" s="58">
        <f t="shared" si="4"/>
        <v>0</v>
      </c>
      <c r="R27" s="211" t="s">
        <v>115</v>
      </c>
      <c r="S27" s="211"/>
      <c r="T27" s="53"/>
    </row>
    <row r="28" spans="1:21" ht="26.25" customHeight="1">
      <c r="A28" s="59" t="s">
        <v>116</v>
      </c>
      <c r="B28" s="214" t="s">
        <v>117</v>
      </c>
      <c r="C28" s="214"/>
      <c r="D28" s="214"/>
      <c r="E28" s="214"/>
      <c r="F28" s="214"/>
      <c r="G28" s="214"/>
      <c r="H28" s="214"/>
      <c r="I28" s="60">
        <f>Q27</f>
        <v>0</v>
      </c>
      <c r="J28" s="61" t="s">
        <v>118</v>
      </c>
      <c r="K28" s="60">
        <f>Q23</f>
        <v>0</v>
      </c>
      <c r="L28" s="62" t="s">
        <v>53</v>
      </c>
      <c r="M28" s="60"/>
      <c r="N28" s="61"/>
      <c r="O28" s="63">
        <f>IF(K28=0,0,I28/K28)</f>
        <v>0</v>
      </c>
      <c r="P28" s="64" t="s">
        <v>69</v>
      </c>
      <c r="Q28" s="65">
        <f>IF(LEN(ROUND(O28,0))&lt;4,ROUND(O28,0),ROUND(O28,-(LEN(ROUND(O28,0))-3)))</f>
        <v>0</v>
      </c>
      <c r="R28" s="213">
        <f>S21*Q28</f>
        <v>0</v>
      </c>
      <c r="S28" s="213"/>
      <c r="T28" s="53"/>
    </row>
    <row r="30" spans="1:21">
      <c r="A30" s="38" t="s">
        <v>126</v>
      </c>
      <c r="B30" s="215" t="s">
        <v>97</v>
      </c>
      <c r="C30" s="215"/>
      <c r="D30" s="215"/>
      <c r="E30" s="215"/>
      <c r="F30" s="215"/>
      <c r="G30" s="215"/>
      <c r="H30" s="215"/>
      <c r="I30" s="39" t="s">
        <v>53</v>
      </c>
      <c r="J30" s="40">
        <v>1</v>
      </c>
      <c r="K30" s="68" t="s">
        <v>125</v>
      </c>
      <c r="L30" s="42"/>
      <c r="M30" s="43"/>
      <c r="N30" s="43"/>
      <c r="O30" s="43"/>
      <c r="P30" s="43"/>
      <c r="Q30" s="43"/>
      <c r="R30" s="43"/>
      <c r="S30" s="44"/>
    </row>
    <row r="31" spans="1:21">
      <c r="A31" s="45"/>
      <c r="B31" s="215" t="s">
        <v>100</v>
      </c>
      <c r="C31" s="215"/>
      <c r="D31" s="215"/>
      <c r="E31" s="215"/>
      <c r="F31" s="215"/>
      <c r="G31" s="215"/>
      <c r="H31" s="215"/>
      <c r="I31" s="39" t="s">
        <v>53</v>
      </c>
      <c r="J31" s="40"/>
      <c r="K31" s="39" t="s">
        <v>101</v>
      </c>
      <c r="L31" s="46"/>
      <c r="M31" s="47"/>
      <c r="N31" s="47"/>
      <c r="O31" s="47"/>
      <c r="P31" s="47"/>
      <c r="Q31" s="47"/>
      <c r="R31" s="43"/>
      <c r="S31" s="44"/>
    </row>
    <row r="32" spans="1:21" ht="13.5" customHeight="1">
      <c r="A32" s="38" t="s">
        <v>102</v>
      </c>
      <c r="B32" s="216" t="s">
        <v>103</v>
      </c>
      <c r="C32" s="216"/>
      <c r="D32" s="216"/>
      <c r="E32" s="216"/>
      <c r="F32" s="216"/>
      <c r="G32" s="216"/>
      <c r="H32" s="216"/>
      <c r="I32" s="216"/>
      <c r="J32" s="216"/>
      <c r="K32" s="216"/>
      <c r="L32" s="216"/>
      <c r="M32" s="216"/>
      <c r="N32" s="216"/>
      <c r="O32" s="216"/>
      <c r="P32" s="216"/>
      <c r="Q32" s="216"/>
      <c r="R32" s="217" t="s">
        <v>104</v>
      </c>
      <c r="S32" s="218">
        <f>IF(J30&gt;Q34,0,J30)</f>
        <v>0</v>
      </c>
      <c r="T32" s="210" t="s">
        <v>105</v>
      </c>
    </row>
    <row r="33" spans="1:20" ht="27.75" customHeight="1">
      <c r="A33" s="45"/>
      <c r="B33" s="48">
        <v>3</v>
      </c>
      <c r="C33" s="48">
        <v>4</v>
      </c>
      <c r="D33" s="48">
        <v>5</v>
      </c>
      <c r="E33" s="48">
        <v>6</v>
      </c>
      <c r="F33" s="48">
        <v>7</v>
      </c>
      <c r="G33" s="48">
        <v>8</v>
      </c>
      <c r="H33" s="48">
        <v>9</v>
      </c>
      <c r="I33" s="48">
        <v>10</v>
      </c>
      <c r="J33" s="48">
        <v>11</v>
      </c>
      <c r="K33" s="48">
        <v>12</v>
      </c>
      <c r="L33" s="48">
        <v>1</v>
      </c>
      <c r="M33" s="48">
        <v>2</v>
      </c>
      <c r="N33" s="48">
        <v>3</v>
      </c>
      <c r="O33" s="48">
        <v>4</v>
      </c>
      <c r="P33" s="48">
        <v>5</v>
      </c>
      <c r="Q33" s="49" t="s">
        <v>107</v>
      </c>
      <c r="R33" s="217"/>
      <c r="S33" s="218"/>
      <c r="T33" s="210"/>
    </row>
    <row r="34" spans="1:20" ht="28.5" customHeight="1">
      <c r="A34" s="97" t="s">
        <v>517</v>
      </c>
      <c r="B34" s="51"/>
      <c r="C34" s="51"/>
      <c r="D34" s="51"/>
      <c r="E34" s="51"/>
      <c r="F34" s="51"/>
      <c r="G34" s="51"/>
      <c r="H34" s="51"/>
      <c r="I34" s="51"/>
      <c r="J34" s="51"/>
      <c r="K34" s="51"/>
      <c r="L34" s="51"/>
      <c r="M34" s="51"/>
      <c r="N34" s="51"/>
      <c r="O34" s="51"/>
      <c r="P34" s="51"/>
      <c r="Q34" s="52">
        <f>SUM(B34:P34)</f>
        <v>0</v>
      </c>
      <c r="R34" s="211" t="s">
        <v>108</v>
      </c>
      <c r="S34" s="211"/>
      <c r="T34" s="53"/>
    </row>
    <row r="35" spans="1:20" ht="24" customHeight="1">
      <c r="A35" s="50" t="s">
        <v>109</v>
      </c>
      <c r="B35" s="51"/>
      <c r="C35" s="51"/>
      <c r="D35" s="51"/>
      <c r="E35" s="51"/>
      <c r="F35" s="51"/>
      <c r="G35" s="51"/>
      <c r="H35" s="51"/>
      <c r="I35" s="51"/>
      <c r="J35" s="51"/>
      <c r="K35" s="51"/>
      <c r="L35" s="51"/>
      <c r="M35" s="51"/>
      <c r="N35" s="51"/>
      <c r="O35" s="51"/>
      <c r="P35" s="51"/>
      <c r="Q35" s="52"/>
      <c r="R35" s="212">
        <f>S32*J31</f>
        <v>0</v>
      </c>
      <c r="S35" s="212"/>
      <c r="T35" s="53"/>
    </row>
    <row r="36" spans="1:20" ht="24" customHeight="1">
      <c r="A36" s="50" t="s">
        <v>110</v>
      </c>
      <c r="B36" s="54">
        <f>IF($T36=0,0,VLOOKUP($T36,単価データ!$A$1:$AH$10714,16,FALSE))</f>
        <v>0</v>
      </c>
      <c r="C36" s="54">
        <f>IF($T36=0,0,VLOOKUP($T36,単価データ!$A$1:$AH$10714,17,FALSE))</f>
        <v>0</v>
      </c>
      <c r="D36" s="54">
        <f>IF($T36=0,0,VLOOKUP($T36,単価データ!$A$1:$AH$10714,19,FALSE))</f>
        <v>0</v>
      </c>
      <c r="E36" s="54">
        <f>IF($T36=0,0,VLOOKUP($T36,単価データ!$A$1:$AH$10714,22,FALSE))</f>
        <v>0</v>
      </c>
      <c r="F36" s="54">
        <f>IF($T36=0,0,VLOOKUP($T36,単価データ!$A$1:$AH$10714,23,FALSE))</f>
        <v>0</v>
      </c>
      <c r="G36" s="54">
        <f>IF($T36=0,0,VLOOKUP($T36,単価データ!$A$1:$AH$10714,24,FALSE))</f>
        <v>0</v>
      </c>
      <c r="H36" s="54">
        <f>IF($T36=0,0,VLOOKUP($T36,単価データ!$A$1:$AH$10714,25,FALSE))</f>
        <v>0</v>
      </c>
      <c r="I36" s="54">
        <f>IF($T36=0,0,VLOOKUP($T36,単価データ!$A$1:$AH$10714,26,FALSE))</f>
        <v>0</v>
      </c>
      <c r="J36" s="54">
        <f>IF($T36=0,0,VLOOKUP($T36,単価データ!$A$1:$AH$10714,27,FALSE))</f>
        <v>0</v>
      </c>
      <c r="K36" s="54">
        <f>IF($T36=0,0,VLOOKUP($T36,単価データ!$A$1:$AH$10714,28,FALSE))</f>
        <v>0</v>
      </c>
      <c r="L36" s="54">
        <f>IF($T36=0,0,VLOOKUP($T36,単価データ!$A$1:$AH$10714,29,FALSE))</f>
        <v>0</v>
      </c>
      <c r="M36" s="54">
        <f>IF($T36=0,0,VLOOKUP($T36,単価データ!$A$1:$AH$10714,30,FALSE))</f>
        <v>0</v>
      </c>
      <c r="N36" s="54">
        <f>IF($T36=0,0,VLOOKUP($T36,単価データ!$A$1:$AH$10714,31,FALSE))</f>
        <v>0</v>
      </c>
      <c r="O36" s="54">
        <f>IF($T36=0,0,VLOOKUP($T36,単価データ!$A$1:$AH$10714,32,FALSE))</f>
        <v>0</v>
      </c>
      <c r="P36" s="54">
        <f>IF($T36=0,0,VLOOKUP($T36,単価データ!$A$1:$AH$10714,33,FALSE))</f>
        <v>0</v>
      </c>
      <c r="Q36" s="55" t="s">
        <v>111</v>
      </c>
      <c r="R36" s="213" t="s">
        <v>112</v>
      </c>
      <c r="S36" s="213"/>
      <c r="T36" s="56"/>
    </row>
    <row r="37" spans="1:20" ht="25.5">
      <c r="A37" s="50" t="s">
        <v>113</v>
      </c>
      <c r="B37" s="52">
        <f t="shared" ref="B37:P37" si="6">B34*B35</f>
        <v>0</v>
      </c>
      <c r="C37" s="52">
        <f t="shared" si="6"/>
        <v>0</v>
      </c>
      <c r="D37" s="52">
        <f t="shared" si="6"/>
        <v>0</v>
      </c>
      <c r="E37" s="52">
        <f t="shared" si="6"/>
        <v>0</v>
      </c>
      <c r="F37" s="52">
        <f t="shared" si="6"/>
        <v>0</v>
      </c>
      <c r="G37" s="52">
        <f t="shared" si="6"/>
        <v>0</v>
      </c>
      <c r="H37" s="52">
        <f t="shared" si="6"/>
        <v>0</v>
      </c>
      <c r="I37" s="52">
        <f t="shared" si="6"/>
        <v>0</v>
      </c>
      <c r="J37" s="52">
        <f t="shared" si="6"/>
        <v>0</v>
      </c>
      <c r="K37" s="52">
        <f t="shared" si="6"/>
        <v>0</v>
      </c>
      <c r="L37" s="52">
        <f t="shared" si="6"/>
        <v>0</v>
      </c>
      <c r="M37" s="52">
        <f t="shared" si="6"/>
        <v>0</v>
      </c>
      <c r="N37" s="52">
        <f t="shared" si="6"/>
        <v>0</v>
      </c>
      <c r="O37" s="52">
        <f t="shared" si="6"/>
        <v>0</v>
      </c>
      <c r="P37" s="52">
        <f t="shared" si="6"/>
        <v>0</v>
      </c>
      <c r="Q37" s="52">
        <f t="shared" ref="Q37:Q38" si="7">SUM(B37:P37)</f>
        <v>0</v>
      </c>
      <c r="R37" s="213">
        <f>IF(S32=0,0,IF(J30=Q34,Q37,ROUNDDOWN((J30/Q34)*Q37,0)))</f>
        <v>0</v>
      </c>
      <c r="S37" s="213"/>
      <c r="T37" s="53"/>
    </row>
    <row r="38" spans="1:20" ht="25.5">
      <c r="A38" s="57" t="s">
        <v>114</v>
      </c>
      <c r="B38" s="58">
        <f t="shared" ref="B38:P38" si="8">B34*B36</f>
        <v>0</v>
      </c>
      <c r="C38" s="58">
        <f t="shared" si="8"/>
        <v>0</v>
      </c>
      <c r="D38" s="58">
        <f t="shared" si="8"/>
        <v>0</v>
      </c>
      <c r="E38" s="58">
        <f t="shared" si="8"/>
        <v>0</v>
      </c>
      <c r="F38" s="58">
        <f t="shared" si="8"/>
        <v>0</v>
      </c>
      <c r="G38" s="58">
        <f t="shared" si="8"/>
        <v>0</v>
      </c>
      <c r="H38" s="58">
        <f t="shared" si="8"/>
        <v>0</v>
      </c>
      <c r="I38" s="58">
        <f t="shared" si="8"/>
        <v>0</v>
      </c>
      <c r="J38" s="58">
        <f t="shared" si="8"/>
        <v>0</v>
      </c>
      <c r="K38" s="58">
        <f t="shared" si="8"/>
        <v>0</v>
      </c>
      <c r="L38" s="58">
        <f t="shared" si="8"/>
        <v>0</v>
      </c>
      <c r="M38" s="58">
        <f t="shared" si="8"/>
        <v>0</v>
      </c>
      <c r="N38" s="58">
        <f t="shared" si="8"/>
        <v>0</v>
      </c>
      <c r="O38" s="58">
        <f t="shared" si="8"/>
        <v>0</v>
      </c>
      <c r="P38" s="58">
        <f t="shared" si="8"/>
        <v>0</v>
      </c>
      <c r="Q38" s="58">
        <f t="shared" si="7"/>
        <v>0</v>
      </c>
      <c r="R38" s="211" t="s">
        <v>115</v>
      </c>
      <c r="S38" s="211"/>
      <c r="T38" s="53"/>
    </row>
    <row r="39" spans="1:20" ht="26.25" customHeight="1">
      <c r="A39" s="59" t="s">
        <v>116</v>
      </c>
      <c r="B39" s="214" t="s">
        <v>117</v>
      </c>
      <c r="C39" s="214"/>
      <c r="D39" s="214"/>
      <c r="E39" s="214"/>
      <c r="F39" s="214"/>
      <c r="G39" s="214"/>
      <c r="H39" s="214"/>
      <c r="I39" s="60">
        <f>Q38</f>
        <v>0</v>
      </c>
      <c r="J39" s="61" t="s">
        <v>118</v>
      </c>
      <c r="K39" s="60">
        <f>Q34</f>
        <v>0</v>
      </c>
      <c r="L39" s="62" t="s">
        <v>53</v>
      </c>
      <c r="M39" s="60"/>
      <c r="N39" s="61"/>
      <c r="O39" s="63">
        <f>IF(K39=0,0,I39/K39)</f>
        <v>0</v>
      </c>
      <c r="P39" s="64" t="s">
        <v>69</v>
      </c>
      <c r="Q39" s="65">
        <f>IF(LEN(ROUND(O39,0))&lt;4,ROUND(O39,0),ROUND(O39,-(LEN(ROUND(O39,0))-3)))</f>
        <v>0</v>
      </c>
      <c r="R39" s="213">
        <f>S32*Q39</f>
        <v>0</v>
      </c>
      <c r="S39" s="213"/>
      <c r="T39" s="53"/>
    </row>
    <row r="41" spans="1:20">
      <c r="A41" s="38" t="s">
        <v>127</v>
      </c>
      <c r="B41" s="215" t="s">
        <v>97</v>
      </c>
      <c r="C41" s="215"/>
      <c r="D41" s="215"/>
      <c r="E41" s="215"/>
      <c r="F41" s="215"/>
      <c r="G41" s="215"/>
      <c r="H41" s="215"/>
      <c r="I41" s="39" t="s">
        <v>53</v>
      </c>
      <c r="J41" s="40">
        <v>1</v>
      </c>
      <c r="K41" s="68" t="s">
        <v>125</v>
      </c>
      <c r="L41" s="42"/>
      <c r="M41" s="43"/>
      <c r="N41" s="43"/>
      <c r="O41" s="43"/>
      <c r="P41" s="43"/>
      <c r="Q41" s="43"/>
      <c r="R41" s="43"/>
      <c r="S41" s="44"/>
    </row>
    <row r="42" spans="1:20">
      <c r="A42" s="45"/>
      <c r="B42" s="215" t="s">
        <v>100</v>
      </c>
      <c r="C42" s="215"/>
      <c r="D42" s="215"/>
      <c r="E42" s="215"/>
      <c r="F42" s="215"/>
      <c r="G42" s="215"/>
      <c r="H42" s="215"/>
      <c r="I42" s="39" t="s">
        <v>53</v>
      </c>
      <c r="J42" s="40"/>
      <c r="K42" s="39" t="s">
        <v>101</v>
      </c>
      <c r="L42" s="46"/>
      <c r="M42" s="47"/>
      <c r="N42" s="47"/>
      <c r="O42" s="47"/>
      <c r="P42" s="47"/>
      <c r="Q42" s="47"/>
      <c r="R42" s="43"/>
      <c r="S42" s="44"/>
    </row>
    <row r="43" spans="1:20" ht="13.5" customHeight="1">
      <c r="A43" s="38" t="s">
        <v>102</v>
      </c>
      <c r="B43" s="216" t="s">
        <v>103</v>
      </c>
      <c r="C43" s="216"/>
      <c r="D43" s="216"/>
      <c r="E43" s="216"/>
      <c r="F43" s="216"/>
      <c r="G43" s="216"/>
      <c r="H43" s="216"/>
      <c r="I43" s="216"/>
      <c r="J43" s="216"/>
      <c r="K43" s="216"/>
      <c r="L43" s="216"/>
      <c r="M43" s="216"/>
      <c r="N43" s="216"/>
      <c r="O43" s="216"/>
      <c r="P43" s="216"/>
      <c r="Q43" s="216"/>
      <c r="R43" s="217" t="s">
        <v>104</v>
      </c>
      <c r="S43" s="218">
        <f>IF(J41&gt;Q45,0,J41)</f>
        <v>0</v>
      </c>
      <c r="T43" s="210" t="s">
        <v>105</v>
      </c>
    </row>
    <row r="44" spans="1:20" ht="27.75" customHeight="1">
      <c r="A44" s="45"/>
      <c r="B44" s="48">
        <v>3</v>
      </c>
      <c r="C44" s="48">
        <v>4</v>
      </c>
      <c r="D44" s="48">
        <v>5</v>
      </c>
      <c r="E44" s="48">
        <v>6</v>
      </c>
      <c r="F44" s="48">
        <v>7</v>
      </c>
      <c r="G44" s="48">
        <v>8</v>
      </c>
      <c r="H44" s="48">
        <v>9</v>
      </c>
      <c r="I44" s="48">
        <v>10</v>
      </c>
      <c r="J44" s="48">
        <v>11</v>
      </c>
      <c r="K44" s="48">
        <v>12</v>
      </c>
      <c r="L44" s="48">
        <v>1</v>
      </c>
      <c r="M44" s="48">
        <v>2</v>
      </c>
      <c r="N44" s="48">
        <v>3</v>
      </c>
      <c r="O44" s="48">
        <v>4</v>
      </c>
      <c r="P44" s="48">
        <v>5</v>
      </c>
      <c r="Q44" s="49" t="s">
        <v>107</v>
      </c>
      <c r="R44" s="217"/>
      <c r="S44" s="218"/>
      <c r="T44" s="210"/>
    </row>
    <row r="45" spans="1:20" ht="28.5" customHeight="1">
      <c r="A45" s="97" t="s">
        <v>517</v>
      </c>
      <c r="B45" s="51"/>
      <c r="C45" s="51"/>
      <c r="D45" s="51"/>
      <c r="E45" s="51"/>
      <c r="F45" s="51"/>
      <c r="G45" s="51"/>
      <c r="H45" s="51"/>
      <c r="I45" s="51"/>
      <c r="J45" s="51"/>
      <c r="K45" s="51"/>
      <c r="L45" s="51"/>
      <c r="M45" s="51"/>
      <c r="N45" s="51"/>
      <c r="O45" s="51"/>
      <c r="P45" s="51"/>
      <c r="Q45" s="52">
        <f>SUM(B45:P45)</f>
        <v>0</v>
      </c>
      <c r="R45" s="211" t="s">
        <v>108</v>
      </c>
      <c r="S45" s="211"/>
      <c r="T45" s="53"/>
    </row>
    <row r="46" spans="1:20" ht="24" customHeight="1">
      <c r="A46" s="50" t="s">
        <v>109</v>
      </c>
      <c r="B46" s="51"/>
      <c r="C46" s="51"/>
      <c r="D46" s="51"/>
      <c r="E46" s="51"/>
      <c r="F46" s="51"/>
      <c r="G46" s="51"/>
      <c r="H46" s="51"/>
      <c r="I46" s="51"/>
      <c r="J46" s="51"/>
      <c r="K46" s="51"/>
      <c r="L46" s="51"/>
      <c r="M46" s="51"/>
      <c r="N46" s="51"/>
      <c r="O46" s="51"/>
      <c r="P46" s="51"/>
      <c r="Q46" s="52"/>
      <c r="R46" s="212">
        <f>S43*J42</f>
        <v>0</v>
      </c>
      <c r="S46" s="212"/>
      <c r="T46" s="53"/>
    </row>
    <row r="47" spans="1:20" ht="24" customHeight="1">
      <c r="A47" s="50" t="s">
        <v>110</v>
      </c>
      <c r="B47" s="54">
        <f>IF($T47=0,0,VLOOKUP($T47,単価データ!$A$1:$AH$10714,16,FALSE))</f>
        <v>0</v>
      </c>
      <c r="C47" s="54">
        <f>IF($T47=0,0,VLOOKUP($T47,単価データ!$A$1:$AH$10714,17,FALSE))</f>
        <v>0</v>
      </c>
      <c r="D47" s="54">
        <f>IF($T47=0,0,VLOOKUP($T47,単価データ!$A$1:$AH$10714,19,FALSE))</f>
        <v>0</v>
      </c>
      <c r="E47" s="54">
        <f>IF($T47=0,0,VLOOKUP($T47,単価データ!$A$1:$AH$10714,22,FALSE))</f>
        <v>0</v>
      </c>
      <c r="F47" s="54">
        <f>IF($T47=0,0,VLOOKUP($T47,単価データ!$A$1:$AH$10714,23,FALSE))</f>
        <v>0</v>
      </c>
      <c r="G47" s="54">
        <f>IF($T47=0,0,VLOOKUP($T47,単価データ!$A$1:$AH$10714,24,FALSE))</f>
        <v>0</v>
      </c>
      <c r="H47" s="54">
        <f>IF($T47=0,0,VLOOKUP($T47,単価データ!$A$1:$AH$10714,25,FALSE))</f>
        <v>0</v>
      </c>
      <c r="I47" s="54">
        <f>IF($T47=0,0,VLOOKUP($T47,単価データ!$A$1:$AH$10714,26,FALSE))</f>
        <v>0</v>
      </c>
      <c r="J47" s="54">
        <f>IF($T47=0,0,VLOOKUP($T47,単価データ!$A$1:$AH$10714,27,FALSE))</f>
        <v>0</v>
      </c>
      <c r="K47" s="54">
        <f>IF($T47=0,0,VLOOKUP($T47,単価データ!$A$1:$AH$10714,28,FALSE))</f>
        <v>0</v>
      </c>
      <c r="L47" s="54">
        <f>IF($T47=0,0,VLOOKUP($T47,単価データ!$A$1:$AH$10714,29,FALSE))</f>
        <v>0</v>
      </c>
      <c r="M47" s="54">
        <f>IF($T47=0,0,VLOOKUP($T47,単価データ!$A$1:$AH$10714,30,FALSE))</f>
        <v>0</v>
      </c>
      <c r="N47" s="54">
        <f>IF($T47=0,0,VLOOKUP($T47,単価データ!$A$1:$AH$10714,31,FALSE))</f>
        <v>0</v>
      </c>
      <c r="O47" s="54">
        <f>IF($T47=0,0,VLOOKUP($T47,単価データ!$A$1:$AH$10714,32,FALSE))</f>
        <v>0</v>
      </c>
      <c r="P47" s="54">
        <f>IF($T47=0,0,VLOOKUP($T47,単価データ!$A$1:$AH$10714,33,FALSE))</f>
        <v>0</v>
      </c>
      <c r="Q47" s="55" t="s">
        <v>111</v>
      </c>
      <c r="R47" s="213" t="s">
        <v>112</v>
      </c>
      <c r="S47" s="213"/>
      <c r="T47" s="56"/>
    </row>
    <row r="48" spans="1:20" ht="25.5">
      <c r="A48" s="50" t="s">
        <v>113</v>
      </c>
      <c r="B48" s="52">
        <f t="shared" ref="B48:P48" si="9">B45*B46</f>
        <v>0</v>
      </c>
      <c r="C48" s="52">
        <f t="shared" si="9"/>
        <v>0</v>
      </c>
      <c r="D48" s="52">
        <f t="shared" si="9"/>
        <v>0</v>
      </c>
      <c r="E48" s="52">
        <f t="shared" si="9"/>
        <v>0</v>
      </c>
      <c r="F48" s="52">
        <f t="shared" si="9"/>
        <v>0</v>
      </c>
      <c r="G48" s="52">
        <f t="shared" si="9"/>
        <v>0</v>
      </c>
      <c r="H48" s="52">
        <f t="shared" si="9"/>
        <v>0</v>
      </c>
      <c r="I48" s="52">
        <f t="shared" si="9"/>
        <v>0</v>
      </c>
      <c r="J48" s="52">
        <f t="shared" si="9"/>
        <v>0</v>
      </c>
      <c r="K48" s="52">
        <f t="shared" si="9"/>
        <v>0</v>
      </c>
      <c r="L48" s="52">
        <f t="shared" si="9"/>
        <v>0</v>
      </c>
      <c r="M48" s="52">
        <f t="shared" si="9"/>
        <v>0</v>
      </c>
      <c r="N48" s="52">
        <f t="shared" si="9"/>
        <v>0</v>
      </c>
      <c r="O48" s="52">
        <f t="shared" si="9"/>
        <v>0</v>
      </c>
      <c r="P48" s="52">
        <f t="shared" si="9"/>
        <v>0</v>
      </c>
      <c r="Q48" s="52">
        <f t="shared" ref="Q48:Q49" si="10">SUM(B48:P48)</f>
        <v>0</v>
      </c>
      <c r="R48" s="213">
        <f>IF(S43=0,0,IF(J41=Q45,Q48,ROUNDDOWN((J41/Q45)*Q48,0)))</f>
        <v>0</v>
      </c>
      <c r="S48" s="213"/>
      <c r="T48" s="53"/>
    </row>
    <row r="49" spans="1:20" ht="25.5">
      <c r="A49" s="57" t="s">
        <v>114</v>
      </c>
      <c r="B49" s="58">
        <f t="shared" ref="B49:P49" si="11">B45*B47</f>
        <v>0</v>
      </c>
      <c r="C49" s="58">
        <f t="shared" si="11"/>
        <v>0</v>
      </c>
      <c r="D49" s="58">
        <f t="shared" si="11"/>
        <v>0</v>
      </c>
      <c r="E49" s="58">
        <f t="shared" si="11"/>
        <v>0</v>
      </c>
      <c r="F49" s="58">
        <f t="shared" si="11"/>
        <v>0</v>
      </c>
      <c r="G49" s="58">
        <f t="shared" si="11"/>
        <v>0</v>
      </c>
      <c r="H49" s="58">
        <f t="shared" si="11"/>
        <v>0</v>
      </c>
      <c r="I49" s="58">
        <f t="shared" si="11"/>
        <v>0</v>
      </c>
      <c r="J49" s="58">
        <f t="shared" si="11"/>
        <v>0</v>
      </c>
      <c r="K49" s="58">
        <f t="shared" si="11"/>
        <v>0</v>
      </c>
      <c r="L49" s="58">
        <f t="shared" si="11"/>
        <v>0</v>
      </c>
      <c r="M49" s="58">
        <f t="shared" si="11"/>
        <v>0</v>
      </c>
      <c r="N49" s="58">
        <f t="shared" si="11"/>
        <v>0</v>
      </c>
      <c r="O49" s="58">
        <f t="shared" si="11"/>
        <v>0</v>
      </c>
      <c r="P49" s="58">
        <f t="shared" si="11"/>
        <v>0</v>
      </c>
      <c r="Q49" s="58">
        <f t="shared" si="10"/>
        <v>0</v>
      </c>
      <c r="R49" s="211" t="s">
        <v>115</v>
      </c>
      <c r="S49" s="211"/>
      <c r="T49" s="53"/>
    </row>
    <row r="50" spans="1:20" ht="26.25" customHeight="1">
      <c r="A50" s="59" t="s">
        <v>116</v>
      </c>
      <c r="B50" s="214" t="s">
        <v>117</v>
      </c>
      <c r="C50" s="214"/>
      <c r="D50" s="214"/>
      <c r="E50" s="214"/>
      <c r="F50" s="214"/>
      <c r="G50" s="214"/>
      <c r="H50" s="214"/>
      <c r="I50" s="60">
        <f>Q49</f>
        <v>0</v>
      </c>
      <c r="J50" s="61" t="s">
        <v>118</v>
      </c>
      <c r="K50" s="60">
        <f>Q45</f>
        <v>0</v>
      </c>
      <c r="L50" s="62" t="s">
        <v>53</v>
      </c>
      <c r="M50" s="60"/>
      <c r="N50" s="61"/>
      <c r="O50" s="63">
        <f>IF(K50=0,0,I50/K50)</f>
        <v>0</v>
      </c>
      <c r="P50" s="64" t="s">
        <v>69</v>
      </c>
      <c r="Q50" s="65">
        <f>IF(LEN(ROUND(O50,0))&lt;4,ROUND(O50,0),ROUND(O50,-(LEN(ROUND(O50,0))-3)))</f>
        <v>0</v>
      </c>
      <c r="R50" s="213">
        <f>S43*Q50</f>
        <v>0</v>
      </c>
      <c r="S50" s="213"/>
      <c r="T50" s="53"/>
    </row>
    <row r="52" spans="1:20">
      <c r="A52" s="38" t="s">
        <v>128</v>
      </c>
      <c r="B52" s="215" t="s">
        <v>97</v>
      </c>
      <c r="C52" s="215"/>
      <c r="D52" s="215"/>
      <c r="E52" s="215"/>
      <c r="F52" s="215"/>
      <c r="G52" s="215"/>
      <c r="H52" s="215"/>
      <c r="I52" s="39" t="s">
        <v>53</v>
      </c>
      <c r="J52" s="40">
        <v>1</v>
      </c>
      <c r="K52" s="68" t="s">
        <v>125</v>
      </c>
      <c r="L52" s="42"/>
      <c r="M52" s="43"/>
      <c r="N52" s="43"/>
      <c r="O52" s="43"/>
      <c r="P52" s="43"/>
      <c r="Q52" s="43"/>
      <c r="R52" s="43"/>
      <c r="S52" s="44"/>
    </row>
    <row r="53" spans="1:20">
      <c r="A53" s="45"/>
      <c r="B53" s="215" t="s">
        <v>100</v>
      </c>
      <c r="C53" s="215"/>
      <c r="D53" s="215"/>
      <c r="E53" s="215"/>
      <c r="F53" s="215"/>
      <c r="G53" s="215"/>
      <c r="H53" s="215"/>
      <c r="I53" s="39" t="s">
        <v>53</v>
      </c>
      <c r="J53" s="40"/>
      <c r="K53" s="39" t="s">
        <v>101</v>
      </c>
      <c r="L53" s="46"/>
      <c r="M53" s="47"/>
      <c r="N53" s="47"/>
      <c r="O53" s="47"/>
      <c r="P53" s="47"/>
      <c r="Q53" s="47"/>
      <c r="R53" s="43"/>
      <c r="S53" s="44"/>
    </row>
    <row r="54" spans="1:20" ht="13.5" customHeight="1">
      <c r="A54" s="38" t="s">
        <v>102</v>
      </c>
      <c r="B54" s="216" t="s">
        <v>103</v>
      </c>
      <c r="C54" s="216"/>
      <c r="D54" s="216"/>
      <c r="E54" s="216"/>
      <c r="F54" s="216"/>
      <c r="G54" s="216"/>
      <c r="H54" s="216"/>
      <c r="I54" s="216"/>
      <c r="J54" s="216"/>
      <c r="K54" s="216"/>
      <c r="L54" s="216"/>
      <c r="M54" s="216"/>
      <c r="N54" s="216"/>
      <c r="O54" s="216"/>
      <c r="P54" s="216"/>
      <c r="Q54" s="216"/>
      <c r="R54" s="217" t="s">
        <v>104</v>
      </c>
      <c r="S54" s="218">
        <f>IF(J52&gt;Q56,0,J52)</f>
        <v>0</v>
      </c>
      <c r="T54" s="210" t="s">
        <v>105</v>
      </c>
    </row>
    <row r="55" spans="1:20" ht="27.75" customHeight="1">
      <c r="A55" s="45"/>
      <c r="B55" s="48">
        <v>3</v>
      </c>
      <c r="C55" s="48">
        <v>4</v>
      </c>
      <c r="D55" s="48">
        <v>5</v>
      </c>
      <c r="E55" s="48">
        <v>6</v>
      </c>
      <c r="F55" s="48">
        <v>7</v>
      </c>
      <c r="G55" s="48">
        <v>8</v>
      </c>
      <c r="H55" s="48">
        <v>9</v>
      </c>
      <c r="I55" s="48">
        <v>10</v>
      </c>
      <c r="J55" s="48">
        <v>11</v>
      </c>
      <c r="K55" s="48">
        <v>12</v>
      </c>
      <c r="L55" s="48">
        <v>1</v>
      </c>
      <c r="M55" s="48">
        <v>2</v>
      </c>
      <c r="N55" s="48">
        <v>3</v>
      </c>
      <c r="O55" s="48">
        <v>4</v>
      </c>
      <c r="P55" s="48">
        <v>5</v>
      </c>
      <c r="Q55" s="49" t="s">
        <v>107</v>
      </c>
      <c r="R55" s="217"/>
      <c r="S55" s="218"/>
      <c r="T55" s="210"/>
    </row>
    <row r="56" spans="1:20" ht="28.5" customHeight="1">
      <c r="A56" s="97" t="s">
        <v>517</v>
      </c>
      <c r="B56" s="51"/>
      <c r="C56" s="51"/>
      <c r="D56" s="51"/>
      <c r="E56" s="51"/>
      <c r="F56" s="51"/>
      <c r="G56" s="51"/>
      <c r="H56" s="51"/>
      <c r="I56" s="51"/>
      <c r="J56" s="51"/>
      <c r="K56" s="51"/>
      <c r="L56" s="51"/>
      <c r="M56" s="51"/>
      <c r="N56" s="51"/>
      <c r="O56" s="51"/>
      <c r="P56" s="51"/>
      <c r="Q56" s="52">
        <f>SUM(B56:P56)</f>
        <v>0</v>
      </c>
      <c r="R56" s="211" t="s">
        <v>108</v>
      </c>
      <c r="S56" s="211"/>
      <c r="T56" s="53"/>
    </row>
    <row r="57" spans="1:20" ht="24" customHeight="1">
      <c r="A57" s="50" t="s">
        <v>109</v>
      </c>
      <c r="B57" s="51"/>
      <c r="C57" s="51"/>
      <c r="D57" s="51"/>
      <c r="E57" s="51"/>
      <c r="F57" s="51"/>
      <c r="G57" s="51"/>
      <c r="H57" s="51"/>
      <c r="I57" s="51"/>
      <c r="J57" s="51"/>
      <c r="K57" s="51"/>
      <c r="L57" s="51"/>
      <c r="M57" s="51"/>
      <c r="N57" s="51"/>
      <c r="O57" s="51"/>
      <c r="P57" s="51"/>
      <c r="Q57" s="52"/>
      <c r="R57" s="212">
        <f>S54*J53</f>
        <v>0</v>
      </c>
      <c r="S57" s="212"/>
      <c r="T57" s="53"/>
    </row>
    <row r="58" spans="1:20" ht="24" customHeight="1">
      <c r="A58" s="50" t="s">
        <v>110</v>
      </c>
      <c r="B58" s="54">
        <f>IF($T58=0,0,VLOOKUP($T58,単価データ!$A$1:$AH$10714,16,FALSE))</f>
        <v>0</v>
      </c>
      <c r="C58" s="54">
        <f>IF($T58=0,0,VLOOKUP($T58,単価データ!$A$1:$AH$10714,17,FALSE))</f>
        <v>0</v>
      </c>
      <c r="D58" s="54">
        <f>IF($T58=0,0,VLOOKUP($T58,単価データ!$A$1:$AH$10714,19,FALSE))</f>
        <v>0</v>
      </c>
      <c r="E58" s="54">
        <f>IF($T58=0,0,VLOOKUP($T58,単価データ!$A$1:$AH$10714,22,FALSE))</f>
        <v>0</v>
      </c>
      <c r="F58" s="54">
        <f>IF($T58=0,0,VLOOKUP($T58,単価データ!$A$1:$AH$10714,23,FALSE))</f>
        <v>0</v>
      </c>
      <c r="G58" s="54">
        <f>IF($T58=0,0,VLOOKUP($T58,単価データ!$A$1:$AH$10714,24,FALSE))</f>
        <v>0</v>
      </c>
      <c r="H58" s="54">
        <f>IF($T58=0,0,VLOOKUP($T58,単価データ!$A$1:$AH$10714,25,FALSE))</f>
        <v>0</v>
      </c>
      <c r="I58" s="54">
        <f>IF($T58=0,0,VLOOKUP($T58,単価データ!$A$1:$AH$10714,26,FALSE))</f>
        <v>0</v>
      </c>
      <c r="J58" s="54">
        <f>IF($T58=0,0,VLOOKUP($T58,単価データ!$A$1:$AH$10714,27,FALSE))</f>
        <v>0</v>
      </c>
      <c r="K58" s="54">
        <f>IF($T58=0,0,VLOOKUP($T58,単価データ!$A$1:$AH$10714,28,FALSE))</f>
        <v>0</v>
      </c>
      <c r="L58" s="54">
        <f>IF($T58=0,0,VLOOKUP($T58,単価データ!$A$1:$AH$10714,29,FALSE))</f>
        <v>0</v>
      </c>
      <c r="M58" s="54">
        <f>IF($T58=0,0,VLOOKUP($T58,単価データ!$A$1:$AH$10714,30,FALSE))</f>
        <v>0</v>
      </c>
      <c r="N58" s="54">
        <f>IF($T58=0,0,VLOOKUP($T58,単価データ!$A$1:$AH$10714,31,FALSE))</f>
        <v>0</v>
      </c>
      <c r="O58" s="54">
        <f>IF($T58=0,0,VLOOKUP($T58,単価データ!$A$1:$AH$10714,32,FALSE))</f>
        <v>0</v>
      </c>
      <c r="P58" s="54">
        <f>IF($T58=0,0,VLOOKUP($T58,単価データ!$A$1:$AH$10714,33,FALSE))</f>
        <v>0</v>
      </c>
      <c r="Q58" s="55" t="s">
        <v>111</v>
      </c>
      <c r="R58" s="213" t="s">
        <v>112</v>
      </c>
      <c r="S58" s="213"/>
      <c r="T58" s="56"/>
    </row>
    <row r="59" spans="1:20" ht="25.5">
      <c r="A59" s="50" t="s">
        <v>113</v>
      </c>
      <c r="B59" s="52">
        <f t="shared" ref="B59:P59" si="12">B56*B57</f>
        <v>0</v>
      </c>
      <c r="C59" s="52">
        <f t="shared" si="12"/>
        <v>0</v>
      </c>
      <c r="D59" s="52">
        <f t="shared" si="12"/>
        <v>0</v>
      </c>
      <c r="E59" s="52">
        <f t="shared" si="12"/>
        <v>0</v>
      </c>
      <c r="F59" s="52">
        <f t="shared" si="12"/>
        <v>0</v>
      </c>
      <c r="G59" s="52">
        <f t="shared" si="12"/>
        <v>0</v>
      </c>
      <c r="H59" s="52">
        <f t="shared" si="12"/>
        <v>0</v>
      </c>
      <c r="I59" s="52">
        <f t="shared" si="12"/>
        <v>0</v>
      </c>
      <c r="J59" s="52">
        <f t="shared" si="12"/>
        <v>0</v>
      </c>
      <c r="K59" s="52">
        <f t="shared" si="12"/>
        <v>0</v>
      </c>
      <c r="L59" s="52">
        <f t="shared" si="12"/>
        <v>0</v>
      </c>
      <c r="M59" s="52">
        <f t="shared" si="12"/>
        <v>0</v>
      </c>
      <c r="N59" s="52">
        <f t="shared" si="12"/>
        <v>0</v>
      </c>
      <c r="O59" s="52">
        <f t="shared" si="12"/>
        <v>0</v>
      </c>
      <c r="P59" s="52">
        <f t="shared" si="12"/>
        <v>0</v>
      </c>
      <c r="Q59" s="52">
        <f t="shared" ref="Q59:Q60" si="13">SUM(B59:P59)</f>
        <v>0</v>
      </c>
      <c r="R59" s="213">
        <f>IF(S54=0,0,IF(J52=Q56,Q59,ROUNDDOWN((J52/Q56)*Q59,0)))</f>
        <v>0</v>
      </c>
      <c r="S59" s="213"/>
      <c r="T59" s="53"/>
    </row>
    <row r="60" spans="1:20" ht="25.5">
      <c r="A60" s="57" t="s">
        <v>114</v>
      </c>
      <c r="B60" s="58">
        <f t="shared" ref="B60:P60" si="14">B56*B58</f>
        <v>0</v>
      </c>
      <c r="C60" s="58">
        <f t="shared" si="14"/>
        <v>0</v>
      </c>
      <c r="D60" s="58">
        <f t="shared" si="14"/>
        <v>0</v>
      </c>
      <c r="E60" s="58">
        <f t="shared" si="14"/>
        <v>0</v>
      </c>
      <c r="F60" s="58">
        <f t="shared" si="14"/>
        <v>0</v>
      </c>
      <c r="G60" s="58">
        <f t="shared" si="14"/>
        <v>0</v>
      </c>
      <c r="H60" s="58">
        <f t="shared" si="14"/>
        <v>0</v>
      </c>
      <c r="I60" s="58">
        <f t="shared" si="14"/>
        <v>0</v>
      </c>
      <c r="J60" s="58">
        <f t="shared" si="14"/>
        <v>0</v>
      </c>
      <c r="K60" s="58">
        <f t="shared" si="14"/>
        <v>0</v>
      </c>
      <c r="L60" s="58">
        <f t="shared" si="14"/>
        <v>0</v>
      </c>
      <c r="M60" s="58">
        <f t="shared" si="14"/>
        <v>0</v>
      </c>
      <c r="N60" s="58">
        <f t="shared" si="14"/>
        <v>0</v>
      </c>
      <c r="O60" s="58">
        <f t="shared" si="14"/>
        <v>0</v>
      </c>
      <c r="P60" s="58">
        <f t="shared" si="14"/>
        <v>0</v>
      </c>
      <c r="Q60" s="58">
        <f t="shared" si="13"/>
        <v>0</v>
      </c>
      <c r="R60" s="211" t="s">
        <v>115</v>
      </c>
      <c r="S60" s="211"/>
      <c r="T60" s="53"/>
    </row>
    <row r="61" spans="1:20" ht="26.25" customHeight="1">
      <c r="A61" s="59" t="s">
        <v>116</v>
      </c>
      <c r="B61" s="214" t="s">
        <v>117</v>
      </c>
      <c r="C61" s="214"/>
      <c r="D61" s="214"/>
      <c r="E61" s="214"/>
      <c r="F61" s="214"/>
      <c r="G61" s="214"/>
      <c r="H61" s="214"/>
      <c r="I61" s="60">
        <f>Q60</f>
        <v>0</v>
      </c>
      <c r="J61" s="61" t="s">
        <v>118</v>
      </c>
      <c r="K61" s="60">
        <f>Q56</f>
        <v>0</v>
      </c>
      <c r="L61" s="62" t="s">
        <v>53</v>
      </c>
      <c r="M61" s="60"/>
      <c r="N61" s="61"/>
      <c r="O61" s="63">
        <f>IF(K61=0,0,I61/K61)</f>
        <v>0</v>
      </c>
      <c r="P61" s="64" t="s">
        <v>69</v>
      </c>
      <c r="Q61" s="65">
        <f>IF(LEN(ROUND(O61,0))&lt;4,ROUND(O61,0),ROUND(O61,-(LEN(ROUND(O61,0))-3)))</f>
        <v>0</v>
      </c>
      <c r="R61" s="213">
        <f>S54*Q61</f>
        <v>0</v>
      </c>
      <c r="S61" s="213"/>
      <c r="T61" s="53"/>
    </row>
    <row r="63" spans="1:20">
      <c r="A63" s="38" t="s">
        <v>129</v>
      </c>
      <c r="B63" s="215" t="s">
        <v>97</v>
      </c>
      <c r="C63" s="215"/>
      <c r="D63" s="215"/>
      <c r="E63" s="215"/>
      <c r="F63" s="215"/>
      <c r="G63" s="215"/>
      <c r="H63" s="215"/>
      <c r="I63" s="39" t="s">
        <v>53</v>
      </c>
      <c r="J63" s="40">
        <v>1</v>
      </c>
      <c r="K63" s="68" t="s">
        <v>125</v>
      </c>
      <c r="L63" s="42"/>
      <c r="M63" s="43"/>
      <c r="N63" s="43"/>
      <c r="O63" s="43"/>
      <c r="P63" s="43"/>
      <c r="Q63" s="43"/>
      <c r="R63" s="43"/>
      <c r="S63" s="44"/>
    </row>
    <row r="64" spans="1:20">
      <c r="A64" s="45"/>
      <c r="B64" s="215" t="s">
        <v>100</v>
      </c>
      <c r="C64" s="215"/>
      <c r="D64" s="215"/>
      <c r="E64" s="215"/>
      <c r="F64" s="215"/>
      <c r="G64" s="215"/>
      <c r="H64" s="215"/>
      <c r="I64" s="39" t="s">
        <v>53</v>
      </c>
      <c r="J64" s="40"/>
      <c r="K64" s="39" t="s">
        <v>101</v>
      </c>
      <c r="L64" s="46"/>
      <c r="M64" s="47"/>
      <c r="N64" s="47"/>
      <c r="O64" s="47"/>
      <c r="P64" s="47"/>
      <c r="Q64" s="47"/>
      <c r="R64" s="43"/>
      <c r="S64" s="44"/>
    </row>
    <row r="65" spans="1:20" ht="13.5" customHeight="1">
      <c r="A65" s="38" t="s">
        <v>102</v>
      </c>
      <c r="B65" s="216" t="s">
        <v>103</v>
      </c>
      <c r="C65" s="216"/>
      <c r="D65" s="216"/>
      <c r="E65" s="216"/>
      <c r="F65" s="216"/>
      <c r="G65" s="216"/>
      <c r="H65" s="216"/>
      <c r="I65" s="216"/>
      <c r="J65" s="216"/>
      <c r="K65" s="216"/>
      <c r="L65" s="216"/>
      <c r="M65" s="216"/>
      <c r="N65" s="216"/>
      <c r="O65" s="216"/>
      <c r="P65" s="216"/>
      <c r="Q65" s="216"/>
      <c r="R65" s="217" t="s">
        <v>104</v>
      </c>
      <c r="S65" s="218">
        <f>IF(J63&gt;Q67,0,J63)</f>
        <v>0</v>
      </c>
      <c r="T65" s="210" t="s">
        <v>105</v>
      </c>
    </row>
    <row r="66" spans="1:20" ht="27.75" customHeight="1">
      <c r="A66" s="45"/>
      <c r="B66" s="48">
        <v>3</v>
      </c>
      <c r="C66" s="48">
        <v>4</v>
      </c>
      <c r="D66" s="48">
        <v>5</v>
      </c>
      <c r="E66" s="48">
        <v>6</v>
      </c>
      <c r="F66" s="48">
        <v>7</v>
      </c>
      <c r="G66" s="48">
        <v>8</v>
      </c>
      <c r="H66" s="48">
        <v>9</v>
      </c>
      <c r="I66" s="48">
        <v>10</v>
      </c>
      <c r="J66" s="48">
        <v>11</v>
      </c>
      <c r="K66" s="48">
        <v>12</v>
      </c>
      <c r="L66" s="48">
        <v>1</v>
      </c>
      <c r="M66" s="48">
        <v>2</v>
      </c>
      <c r="N66" s="48">
        <v>3</v>
      </c>
      <c r="O66" s="48">
        <v>4</v>
      </c>
      <c r="P66" s="48">
        <v>5</v>
      </c>
      <c r="Q66" s="49" t="s">
        <v>107</v>
      </c>
      <c r="R66" s="217"/>
      <c r="S66" s="218"/>
      <c r="T66" s="210"/>
    </row>
    <row r="67" spans="1:20" ht="28.5" customHeight="1">
      <c r="A67" s="97" t="s">
        <v>517</v>
      </c>
      <c r="B67" s="51"/>
      <c r="C67" s="51"/>
      <c r="D67" s="51"/>
      <c r="E67" s="51"/>
      <c r="F67" s="51"/>
      <c r="G67" s="51"/>
      <c r="H67" s="51"/>
      <c r="I67" s="51"/>
      <c r="J67" s="51"/>
      <c r="K67" s="51"/>
      <c r="L67" s="51"/>
      <c r="M67" s="51"/>
      <c r="N67" s="51"/>
      <c r="O67" s="51"/>
      <c r="P67" s="51"/>
      <c r="Q67" s="52">
        <f>SUM(B67:P67)</f>
        <v>0</v>
      </c>
      <c r="R67" s="211" t="s">
        <v>108</v>
      </c>
      <c r="S67" s="211"/>
      <c r="T67" s="53"/>
    </row>
    <row r="68" spans="1:20" ht="24" customHeight="1">
      <c r="A68" s="50" t="s">
        <v>109</v>
      </c>
      <c r="B68" s="51"/>
      <c r="C68" s="51"/>
      <c r="D68" s="51"/>
      <c r="E68" s="51"/>
      <c r="F68" s="51"/>
      <c r="G68" s="51"/>
      <c r="H68" s="51"/>
      <c r="I68" s="51"/>
      <c r="J68" s="51"/>
      <c r="K68" s="51"/>
      <c r="L68" s="51"/>
      <c r="M68" s="51"/>
      <c r="N68" s="51"/>
      <c r="O68" s="51"/>
      <c r="P68" s="51"/>
      <c r="Q68" s="52"/>
      <c r="R68" s="212">
        <f>S65*J64</f>
        <v>0</v>
      </c>
      <c r="S68" s="212"/>
      <c r="T68" s="53"/>
    </row>
    <row r="69" spans="1:20" ht="24" customHeight="1">
      <c r="A69" s="50" t="s">
        <v>110</v>
      </c>
      <c r="B69" s="54">
        <f>IF($T69=0,0,VLOOKUP($T69,単価データ!$A$1:$AH$10714,16,FALSE))</f>
        <v>0</v>
      </c>
      <c r="C69" s="54">
        <f>IF($T69=0,0,VLOOKUP($T69,単価データ!$A$1:$AH$10714,17,FALSE))</f>
        <v>0</v>
      </c>
      <c r="D69" s="54">
        <f>IF($T69=0,0,VLOOKUP($T69,単価データ!$A$1:$AH$10714,19,FALSE))</f>
        <v>0</v>
      </c>
      <c r="E69" s="54">
        <f>IF($T69=0,0,VLOOKUP($T69,単価データ!$A$1:$AH$10714,22,FALSE))</f>
        <v>0</v>
      </c>
      <c r="F69" s="54">
        <f>IF($T69=0,0,VLOOKUP($T69,単価データ!$A$1:$AH$10714,23,FALSE))</f>
        <v>0</v>
      </c>
      <c r="G69" s="54">
        <f>IF($T69=0,0,VLOOKUP($T69,単価データ!$A$1:$AH$10714,24,FALSE))</f>
        <v>0</v>
      </c>
      <c r="H69" s="54">
        <f>IF($T69=0,0,VLOOKUP($T69,単価データ!$A$1:$AH$10714,25,FALSE))</f>
        <v>0</v>
      </c>
      <c r="I69" s="54">
        <f>IF($T69=0,0,VLOOKUP($T69,単価データ!$A$1:$AH$10714,26,FALSE))</f>
        <v>0</v>
      </c>
      <c r="J69" s="54">
        <f>IF($T69=0,0,VLOOKUP($T69,単価データ!$A$1:$AH$10714,27,FALSE))</f>
        <v>0</v>
      </c>
      <c r="K69" s="54">
        <f>IF($T69=0,0,VLOOKUP($T69,単価データ!$A$1:$AH$10714,28,FALSE))</f>
        <v>0</v>
      </c>
      <c r="L69" s="54">
        <f>IF($T69=0,0,VLOOKUP($T69,単価データ!$A$1:$AH$10714,29,FALSE))</f>
        <v>0</v>
      </c>
      <c r="M69" s="54">
        <f>IF($T69=0,0,VLOOKUP($T69,単価データ!$A$1:$AH$10714,30,FALSE))</f>
        <v>0</v>
      </c>
      <c r="N69" s="54">
        <f>IF($T69=0,0,VLOOKUP($T69,単価データ!$A$1:$AH$10714,31,FALSE))</f>
        <v>0</v>
      </c>
      <c r="O69" s="54">
        <f>IF($T69=0,0,VLOOKUP($T69,単価データ!$A$1:$AH$10714,32,FALSE))</f>
        <v>0</v>
      </c>
      <c r="P69" s="54">
        <f>IF($T69=0,0,VLOOKUP($T69,単価データ!$A$1:$AH$10714,33,FALSE))</f>
        <v>0</v>
      </c>
      <c r="Q69" s="55" t="s">
        <v>111</v>
      </c>
      <c r="R69" s="213" t="s">
        <v>112</v>
      </c>
      <c r="S69" s="213"/>
      <c r="T69" s="56"/>
    </row>
    <row r="70" spans="1:20" ht="25.5">
      <c r="A70" s="50" t="s">
        <v>113</v>
      </c>
      <c r="B70" s="52">
        <f t="shared" ref="B70:P70" si="15">B67*B68</f>
        <v>0</v>
      </c>
      <c r="C70" s="52">
        <f t="shared" si="15"/>
        <v>0</v>
      </c>
      <c r="D70" s="52">
        <f t="shared" si="15"/>
        <v>0</v>
      </c>
      <c r="E70" s="52">
        <f t="shared" si="15"/>
        <v>0</v>
      </c>
      <c r="F70" s="52">
        <f t="shared" si="15"/>
        <v>0</v>
      </c>
      <c r="G70" s="52">
        <f t="shared" si="15"/>
        <v>0</v>
      </c>
      <c r="H70" s="52">
        <f t="shared" si="15"/>
        <v>0</v>
      </c>
      <c r="I70" s="52">
        <f t="shared" si="15"/>
        <v>0</v>
      </c>
      <c r="J70" s="52">
        <f t="shared" si="15"/>
        <v>0</v>
      </c>
      <c r="K70" s="52">
        <f t="shared" si="15"/>
        <v>0</v>
      </c>
      <c r="L70" s="52">
        <f t="shared" si="15"/>
        <v>0</v>
      </c>
      <c r="M70" s="52">
        <f t="shared" si="15"/>
        <v>0</v>
      </c>
      <c r="N70" s="52">
        <f t="shared" si="15"/>
        <v>0</v>
      </c>
      <c r="O70" s="52">
        <f t="shared" si="15"/>
        <v>0</v>
      </c>
      <c r="P70" s="52">
        <f t="shared" si="15"/>
        <v>0</v>
      </c>
      <c r="Q70" s="52">
        <f t="shared" ref="Q70:Q71" si="16">SUM(B70:P70)</f>
        <v>0</v>
      </c>
      <c r="R70" s="213">
        <f>IF(S65=0,0,IF(J63=Q67,Q70,ROUNDDOWN((J63/Q67)*Q70,0)))</f>
        <v>0</v>
      </c>
      <c r="S70" s="213"/>
      <c r="T70" s="53"/>
    </row>
    <row r="71" spans="1:20" ht="25.5">
      <c r="A71" s="57" t="s">
        <v>114</v>
      </c>
      <c r="B71" s="58">
        <f t="shared" ref="B71:P71" si="17">B67*B69</f>
        <v>0</v>
      </c>
      <c r="C71" s="58">
        <f t="shared" si="17"/>
        <v>0</v>
      </c>
      <c r="D71" s="58">
        <f t="shared" si="17"/>
        <v>0</v>
      </c>
      <c r="E71" s="58">
        <f t="shared" si="17"/>
        <v>0</v>
      </c>
      <c r="F71" s="58">
        <f t="shared" si="17"/>
        <v>0</v>
      </c>
      <c r="G71" s="58">
        <f t="shared" si="17"/>
        <v>0</v>
      </c>
      <c r="H71" s="58">
        <f t="shared" si="17"/>
        <v>0</v>
      </c>
      <c r="I71" s="58">
        <f t="shared" si="17"/>
        <v>0</v>
      </c>
      <c r="J71" s="58">
        <f t="shared" si="17"/>
        <v>0</v>
      </c>
      <c r="K71" s="58">
        <f t="shared" si="17"/>
        <v>0</v>
      </c>
      <c r="L71" s="58">
        <f t="shared" si="17"/>
        <v>0</v>
      </c>
      <c r="M71" s="58">
        <f t="shared" si="17"/>
        <v>0</v>
      </c>
      <c r="N71" s="58">
        <f t="shared" si="17"/>
        <v>0</v>
      </c>
      <c r="O71" s="58">
        <f t="shared" si="17"/>
        <v>0</v>
      </c>
      <c r="P71" s="58">
        <f t="shared" si="17"/>
        <v>0</v>
      </c>
      <c r="Q71" s="58">
        <f t="shared" si="16"/>
        <v>0</v>
      </c>
      <c r="R71" s="211" t="s">
        <v>115</v>
      </c>
      <c r="S71" s="211"/>
      <c r="T71" s="53"/>
    </row>
    <row r="72" spans="1:20" ht="26.25" customHeight="1">
      <c r="A72" s="59" t="s">
        <v>116</v>
      </c>
      <c r="B72" s="214" t="s">
        <v>117</v>
      </c>
      <c r="C72" s="214"/>
      <c r="D72" s="214"/>
      <c r="E72" s="214"/>
      <c r="F72" s="214"/>
      <c r="G72" s="214"/>
      <c r="H72" s="214"/>
      <c r="I72" s="60">
        <f>Q71</f>
        <v>0</v>
      </c>
      <c r="J72" s="61" t="s">
        <v>118</v>
      </c>
      <c r="K72" s="60">
        <f>Q67</f>
        <v>0</v>
      </c>
      <c r="L72" s="62" t="s">
        <v>53</v>
      </c>
      <c r="M72" s="60"/>
      <c r="N72" s="61"/>
      <c r="O72" s="63">
        <f>IF(K72=0,0,I72/K72)</f>
        <v>0</v>
      </c>
      <c r="P72" s="64" t="s">
        <v>69</v>
      </c>
      <c r="Q72" s="65">
        <f>IF(LEN(ROUND(O72,0))&lt;4,ROUND(O72,0),ROUND(O72,-(LEN(ROUND(O72,0))-3)))</f>
        <v>0</v>
      </c>
      <c r="R72" s="213">
        <f>S65*Q72</f>
        <v>0</v>
      </c>
      <c r="S72" s="213"/>
      <c r="T72" s="53"/>
    </row>
    <row r="74" spans="1:20">
      <c r="A74" s="38" t="s">
        <v>130</v>
      </c>
      <c r="B74" s="215" t="s">
        <v>97</v>
      </c>
      <c r="C74" s="215"/>
      <c r="D74" s="215"/>
      <c r="E74" s="215"/>
      <c r="F74" s="215"/>
      <c r="G74" s="215"/>
      <c r="H74" s="215"/>
      <c r="I74" s="39" t="s">
        <v>53</v>
      </c>
      <c r="J74" s="40">
        <v>1</v>
      </c>
      <c r="K74" s="68" t="s">
        <v>125</v>
      </c>
      <c r="L74" s="42"/>
      <c r="M74" s="43"/>
      <c r="N74" s="43"/>
      <c r="O74" s="43"/>
      <c r="P74" s="43"/>
      <c r="Q74" s="43"/>
      <c r="R74" s="43"/>
      <c r="S74" s="44"/>
    </row>
    <row r="75" spans="1:20">
      <c r="A75" s="45"/>
      <c r="B75" s="215" t="s">
        <v>100</v>
      </c>
      <c r="C75" s="215"/>
      <c r="D75" s="215"/>
      <c r="E75" s="215"/>
      <c r="F75" s="215"/>
      <c r="G75" s="215"/>
      <c r="H75" s="215"/>
      <c r="I75" s="39" t="s">
        <v>53</v>
      </c>
      <c r="J75" s="40"/>
      <c r="K75" s="39" t="s">
        <v>101</v>
      </c>
      <c r="L75" s="46"/>
      <c r="M75" s="47"/>
      <c r="N75" s="47"/>
      <c r="O75" s="47"/>
      <c r="P75" s="47"/>
      <c r="Q75" s="47"/>
      <c r="R75" s="43"/>
      <c r="S75" s="44"/>
    </row>
    <row r="76" spans="1:20" ht="13.5" customHeight="1">
      <c r="A76" s="38" t="s">
        <v>102</v>
      </c>
      <c r="B76" s="216" t="s">
        <v>103</v>
      </c>
      <c r="C76" s="216"/>
      <c r="D76" s="216"/>
      <c r="E76" s="216"/>
      <c r="F76" s="216"/>
      <c r="G76" s="216"/>
      <c r="H76" s="216"/>
      <c r="I76" s="216"/>
      <c r="J76" s="216"/>
      <c r="K76" s="216"/>
      <c r="L76" s="216"/>
      <c r="M76" s="216"/>
      <c r="N76" s="216"/>
      <c r="O76" s="216"/>
      <c r="P76" s="216"/>
      <c r="Q76" s="216"/>
      <c r="R76" s="217" t="s">
        <v>104</v>
      </c>
      <c r="S76" s="218">
        <f>IF(J74&gt;Q78,0,J74)</f>
        <v>0</v>
      </c>
      <c r="T76" s="210" t="s">
        <v>105</v>
      </c>
    </row>
    <row r="77" spans="1:20" ht="27.75" customHeight="1">
      <c r="A77" s="45"/>
      <c r="B77" s="48">
        <v>3</v>
      </c>
      <c r="C77" s="48">
        <v>4</v>
      </c>
      <c r="D77" s="48">
        <v>5</v>
      </c>
      <c r="E77" s="48">
        <v>6</v>
      </c>
      <c r="F77" s="48">
        <v>7</v>
      </c>
      <c r="G77" s="48">
        <v>8</v>
      </c>
      <c r="H77" s="48">
        <v>9</v>
      </c>
      <c r="I77" s="48">
        <v>10</v>
      </c>
      <c r="J77" s="48">
        <v>11</v>
      </c>
      <c r="K77" s="48">
        <v>12</v>
      </c>
      <c r="L77" s="48">
        <v>1</v>
      </c>
      <c r="M77" s="48">
        <v>2</v>
      </c>
      <c r="N77" s="48">
        <v>3</v>
      </c>
      <c r="O77" s="48">
        <v>4</v>
      </c>
      <c r="P77" s="48">
        <v>5</v>
      </c>
      <c r="Q77" s="49" t="s">
        <v>107</v>
      </c>
      <c r="R77" s="217"/>
      <c r="S77" s="218"/>
      <c r="T77" s="210"/>
    </row>
    <row r="78" spans="1:20" ht="28.5" customHeight="1">
      <c r="A78" s="97" t="s">
        <v>517</v>
      </c>
      <c r="B78" s="51"/>
      <c r="C78" s="51"/>
      <c r="D78" s="51"/>
      <c r="E78" s="51"/>
      <c r="F78" s="51"/>
      <c r="G78" s="51"/>
      <c r="H78" s="51"/>
      <c r="I78" s="51"/>
      <c r="J78" s="51"/>
      <c r="K78" s="51"/>
      <c r="L78" s="51"/>
      <c r="M78" s="51"/>
      <c r="N78" s="51"/>
      <c r="O78" s="51"/>
      <c r="P78" s="51"/>
      <c r="Q78" s="52">
        <f>SUM(B78:P78)</f>
        <v>0</v>
      </c>
      <c r="R78" s="211" t="s">
        <v>108</v>
      </c>
      <c r="S78" s="211"/>
      <c r="T78" s="53"/>
    </row>
    <row r="79" spans="1:20" ht="24" customHeight="1">
      <c r="A79" s="50" t="s">
        <v>109</v>
      </c>
      <c r="B79" s="51"/>
      <c r="C79" s="51"/>
      <c r="D79" s="51"/>
      <c r="E79" s="51"/>
      <c r="F79" s="51"/>
      <c r="G79" s="51"/>
      <c r="H79" s="51"/>
      <c r="I79" s="51"/>
      <c r="J79" s="51"/>
      <c r="K79" s="51"/>
      <c r="L79" s="51"/>
      <c r="M79" s="51"/>
      <c r="N79" s="51"/>
      <c r="O79" s="51"/>
      <c r="P79" s="51"/>
      <c r="Q79" s="52"/>
      <c r="R79" s="212">
        <f>S76*J75</f>
        <v>0</v>
      </c>
      <c r="S79" s="212"/>
      <c r="T79" s="53"/>
    </row>
    <row r="80" spans="1:20" ht="24" customHeight="1">
      <c r="A80" s="50" t="s">
        <v>110</v>
      </c>
      <c r="B80" s="54">
        <f>IF($T80=0,0,VLOOKUP($T80,単価データ!$A$1:$AH$10714,16,FALSE))</f>
        <v>0</v>
      </c>
      <c r="C80" s="54">
        <f>IF($T80=0,0,VLOOKUP($T80,単価データ!$A$1:$AH$10714,17,FALSE))</f>
        <v>0</v>
      </c>
      <c r="D80" s="54">
        <f>IF($T80=0,0,VLOOKUP($T80,単価データ!$A$1:$AH$10714,19,FALSE))</f>
        <v>0</v>
      </c>
      <c r="E80" s="54">
        <f>IF($T80=0,0,VLOOKUP($T80,単価データ!$A$1:$AH$10714,22,FALSE))</f>
        <v>0</v>
      </c>
      <c r="F80" s="54">
        <f>IF($T80=0,0,VLOOKUP($T80,単価データ!$A$1:$AH$10714,23,FALSE))</f>
        <v>0</v>
      </c>
      <c r="G80" s="54">
        <f>IF($T80=0,0,VLOOKUP($T80,単価データ!$A$1:$AH$10714,24,FALSE))</f>
        <v>0</v>
      </c>
      <c r="H80" s="54">
        <f>IF($T80=0,0,VLOOKUP($T80,単価データ!$A$1:$AH$10714,25,FALSE))</f>
        <v>0</v>
      </c>
      <c r="I80" s="54">
        <f>IF($T80=0,0,VLOOKUP($T80,単価データ!$A$1:$AH$10714,26,FALSE))</f>
        <v>0</v>
      </c>
      <c r="J80" s="54">
        <f>IF($T80=0,0,VLOOKUP($T80,単価データ!$A$1:$AH$10714,27,FALSE))</f>
        <v>0</v>
      </c>
      <c r="K80" s="54">
        <f>IF($T80=0,0,VLOOKUP($T80,単価データ!$A$1:$AH$10714,28,FALSE))</f>
        <v>0</v>
      </c>
      <c r="L80" s="54">
        <f>IF($T80=0,0,VLOOKUP($T80,単価データ!$A$1:$AH$10714,29,FALSE))</f>
        <v>0</v>
      </c>
      <c r="M80" s="54">
        <f>IF($T80=0,0,VLOOKUP($T80,単価データ!$A$1:$AH$10714,30,FALSE))</f>
        <v>0</v>
      </c>
      <c r="N80" s="54">
        <f>IF($T80=0,0,VLOOKUP($T80,単価データ!$A$1:$AH$10714,31,FALSE))</f>
        <v>0</v>
      </c>
      <c r="O80" s="54">
        <f>IF($T80=0,0,VLOOKUP($T80,単価データ!$A$1:$AH$10714,32,FALSE))</f>
        <v>0</v>
      </c>
      <c r="P80" s="54">
        <f>IF($T80=0,0,VLOOKUP($T80,単価データ!$A$1:$AH$10714,33,FALSE))</f>
        <v>0</v>
      </c>
      <c r="Q80" s="55" t="s">
        <v>111</v>
      </c>
      <c r="R80" s="213" t="s">
        <v>112</v>
      </c>
      <c r="S80" s="213"/>
      <c r="T80" s="56"/>
    </row>
    <row r="81" spans="1:20" ht="25.5">
      <c r="A81" s="50" t="s">
        <v>113</v>
      </c>
      <c r="B81" s="52">
        <f t="shared" ref="B81:P81" si="18">B78*B79</f>
        <v>0</v>
      </c>
      <c r="C81" s="52">
        <f t="shared" si="18"/>
        <v>0</v>
      </c>
      <c r="D81" s="52">
        <f t="shared" si="18"/>
        <v>0</v>
      </c>
      <c r="E81" s="52">
        <f t="shared" si="18"/>
        <v>0</v>
      </c>
      <c r="F81" s="52">
        <f t="shared" si="18"/>
        <v>0</v>
      </c>
      <c r="G81" s="52">
        <f t="shared" si="18"/>
        <v>0</v>
      </c>
      <c r="H81" s="52">
        <f t="shared" si="18"/>
        <v>0</v>
      </c>
      <c r="I81" s="52">
        <f t="shared" si="18"/>
        <v>0</v>
      </c>
      <c r="J81" s="52">
        <f t="shared" si="18"/>
        <v>0</v>
      </c>
      <c r="K81" s="52">
        <f t="shared" si="18"/>
        <v>0</v>
      </c>
      <c r="L81" s="52">
        <f t="shared" si="18"/>
        <v>0</v>
      </c>
      <c r="M81" s="52">
        <f t="shared" si="18"/>
        <v>0</v>
      </c>
      <c r="N81" s="52">
        <f t="shared" si="18"/>
        <v>0</v>
      </c>
      <c r="O81" s="52">
        <f t="shared" si="18"/>
        <v>0</v>
      </c>
      <c r="P81" s="52">
        <f t="shared" si="18"/>
        <v>0</v>
      </c>
      <c r="Q81" s="52">
        <f t="shared" ref="Q81:Q82" si="19">SUM(B81:P81)</f>
        <v>0</v>
      </c>
      <c r="R81" s="213">
        <f>IF(S76=0,0,IF(J74=Q78,Q81,ROUNDDOWN((J74/Q78)*Q81,0)))</f>
        <v>0</v>
      </c>
      <c r="S81" s="213"/>
      <c r="T81" s="53"/>
    </row>
    <row r="82" spans="1:20" ht="25.5">
      <c r="A82" s="57" t="s">
        <v>114</v>
      </c>
      <c r="B82" s="58">
        <f t="shared" ref="B82:P82" si="20">B78*B80</f>
        <v>0</v>
      </c>
      <c r="C82" s="58">
        <f t="shared" si="20"/>
        <v>0</v>
      </c>
      <c r="D82" s="58">
        <f t="shared" si="20"/>
        <v>0</v>
      </c>
      <c r="E82" s="58">
        <f t="shared" si="20"/>
        <v>0</v>
      </c>
      <c r="F82" s="58">
        <f t="shared" si="20"/>
        <v>0</v>
      </c>
      <c r="G82" s="58">
        <f t="shared" si="20"/>
        <v>0</v>
      </c>
      <c r="H82" s="58">
        <f t="shared" si="20"/>
        <v>0</v>
      </c>
      <c r="I82" s="58">
        <f t="shared" si="20"/>
        <v>0</v>
      </c>
      <c r="J82" s="58">
        <f t="shared" si="20"/>
        <v>0</v>
      </c>
      <c r="K82" s="58">
        <f t="shared" si="20"/>
        <v>0</v>
      </c>
      <c r="L82" s="58">
        <f t="shared" si="20"/>
        <v>0</v>
      </c>
      <c r="M82" s="58">
        <f t="shared" si="20"/>
        <v>0</v>
      </c>
      <c r="N82" s="58">
        <f t="shared" si="20"/>
        <v>0</v>
      </c>
      <c r="O82" s="58">
        <f t="shared" si="20"/>
        <v>0</v>
      </c>
      <c r="P82" s="58">
        <f t="shared" si="20"/>
        <v>0</v>
      </c>
      <c r="Q82" s="58">
        <f t="shared" si="19"/>
        <v>0</v>
      </c>
      <c r="R82" s="211" t="s">
        <v>115</v>
      </c>
      <c r="S82" s="211"/>
      <c r="T82" s="53"/>
    </row>
    <row r="83" spans="1:20" ht="26.25" customHeight="1">
      <c r="A83" s="59" t="s">
        <v>116</v>
      </c>
      <c r="B83" s="214" t="s">
        <v>117</v>
      </c>
      <c r="C83" s="214"/>
      <c r="D83" s="214"/>
      <c r="E83" s="214"/>
      <c r="F83" s="214"/>
      <c r="G83" s="214"/>
      <c r="H83" s="214"/>
      <c r="I83" s="60">
        <f>Q82</f>
        <v>0</v>
      </c>
      <c r="J83" s="61" t="s">
        <v>118</v>
      </c>
      <c r="K83" s="60">
        <f>Q78</f>
        <v>0</v>
      </c>
      <c r="L83" s="62" t="s">
        <v>53</v>
      </c>
      <c r="M83" s="60"/>
      <c r="N83" s="61"/>
      <c r="O83" s="63">
        <f>IF(K83=0,0,I83/K83)</f>
        <v>0</v>
      </c>
      <c r="P83" s="64" t="s">
        <v>69</v>
      </c>
      <c r="Q83" s="65">
        <f>IF(LEN(ROUND(O83,0))&lt;4,ROUND(O83,0),ROUND(O83,-(LEN(ROUND(O83,0))-3)))</f>
        <v>0</v>
      </c>
      <c r="R83" s="213">
        <f>S76*Q83</f>
        <v>0</v>
      </c>
      <c r="S83" s="213"/>
      <c r="T83" s="53"/>
    </row>
    <row r="85" spans="1:20">
      <c r="A85" s="38" t="s">
        <v>131</v>
      </c>
      <c r="B85" s="215" t="s">
        <v>97</v>
      </c>
      <c r="C85" s="215"/>
      <c r="D85" s="215"/>
      <c r="E85" s="215"/>
      <c r="F85" s="215"/>
      <c r="G85" s="215"/>
      <c r="H85" s="215"/>
      <c r="I85" s="39" t="s">
        <v>53</v>
      </c>
      <c r="J85" s="40">
        <v>1</v>
      </c>
      <c r="K85" s="68" t="s">
        <v>125</v>
      </c>
      <c r="L85" s="42"/>
      <c r="M85" s="43"/>
      <c r="N85" s="43"/>
      <c r="O85" s="43"/>
      <c r="P85" s="43"/>
      <c r="Q85" s="43"/>
      <c r="R85" s="43"/>
      <c r="S85" s="44"/>
    </row>
    <row r="86" spans="1:20">
      <c r="A86" s="45"/>
      <c r="B86" s="215" t="s">
        <v>100</v>
      </c>
      <c r="C86" s="215"/>
      <c r="D86" s="215"/>
      <c r="E86" s="215"/>
      <c r="F86" s="215"/>
      <c r="G86" s="215"/>
      <c r="H86" s="215"/>
      <c r="I86" s="39" t="s">
        <v>53</v>
      </c>
      <c r="J86" s="40"/>
      <c r="K86" s="39" t="s">
        <v>101</v>
      </c>
      <c r="L86" s="46"/>
      <c r="M86" s="47"/>
      <c r="N86" s="47"/>
      <c r="O86" s="47"/>
      <c r="P86" s="47"/>
      <c r="Q86" s="47"/>
      <c r="R86" s="43"/>
      <c r="S86" s="44"/>
    </row>
    <row r="87" spans="1:20" ht="13.5" customHeight="1">
      <c r="A87" s="38" t="s">
        <v>102</v>
      </c>
      <c r="B87" s="216" t="s">
        <v>103</v>
      </c>
      <c r="C87" s="216"/>
      <c r="D87" s="216"/>
      <c r="E87" s="216"/>
      <c r="F87" s="216"/>
      <c r="G87" s="216"/>
      <c r="H87" s="216"/>
      <c r="I87" s="216"/>
      <c r="J87" s="216"/>
      <c r="K87" s="216"/>
      <c r="L87" s="216"/>
      <c r="M87" s="216"/>
      <c r="N87" s="216"/>
      <c r="O87" s="216"/>
      <c r="P87" s="216"/>
      <c r="Q87" s="216"/>
      <c r="R87" s="217" t="s">
        <v>104</v>
      </c>
      <c r="S87" s="218">
        <f>IF(J85&gt;Q89,0,J85)</f>
        <v>0</v>
      </c>
      <c r="T87" s="210" t="s">
        <v>105</v>
      </c>
    </row>
    <row r="88" spans="1:20" ht="27.75" customHeight="1">
      <c r="A88" s="45"/>
      <c r="B88" s="48">
        <v>3</v>
      </c>
      <c r="C88" s="48">
        <v>4</v>
      </c>
      <c r="D88" s="48">
        <v>5</v>
      </c>
      <c r="E88" s="48">
        <v>6</v>
      </c>
      <c r="F88" s="48">
        <v>7</v>
      </c>
      <c r="G88" s="48">
        <v>8</v>
      </c>
      <c r="H88" s="48">
        <v>9</v>
      </c>
      <c r="I88" s="48">
        <v>10</v>
      </c>
      <c r="J88" s="48">
        <v>11</v>
      </c>
      <c r="K88" s="48">
        <v>12</v>
      </c>
      <c r="L88" s="48">
        <v>1</v>
      </c>
      <c r="M88" s="48">
        <v>2</v>
      </c>
      <c r="N88" s="48">
        <v>3</v>
      </c>
      <c r="O88" s="48">
        <v>4</v>
      </c>
      <c r="P88" s="48">
        <v>5</v>
      </c>
      <c r="Q88" s="49" t="s">
        <v>107</v>
      </c>
      <c r="R88" s="217"/>
      <c r="S88" s="218"/>
      <c r="T88" s="210"/>
    </row>
    <row r="89" spans="1:20" ht="28.5" customHeight="1">
      <c r="A89" s="97" t="s">
        <v>517</v>
      </c>
      <c r="B89" s="51"/>
      <c r="C89" s="51"/>
      <c r="D89" s="51"/>
      <c r="E89" s="51"/>
      <c r="F89" s="51"/>
      <c r="G89" s="51"/>
      <c r="H89" s="51"/>
      <c r="I89" s="51"/>
      <c r="J89" s="51"/>
      <c r="K89" s="51"/>
      <c r="L89" s="51"/>
      <c r="M89" s="51"/>
      <c r="N89" s="51"/>
      <c r="O89" s="51"/>
      <c r="P89" s="51"/>
      <c r="Q89" s="52">
        <f>SUM(B89:P89)</f>
        <v>0</v>
      </c>
      <c r="R89" s="211" t="s">
        <v>108</v>
      </c>
      <c r="S89" s="211"/>
      <c r="T89" s="53"/>
    </row>
    <row r="90" spans="1:20" ht="24" customHeight="1">
      <c r="A90" s="50" t="s">
        <v>109</v>
      </c>
      <c r="B90" s="51"/>
      <c r="C90" s="51"/>
      <c r="D90" s="51"/>
      <c r="E90" s="51"/>
      <c r="F90" s="51"/>
      <c r="G90" s="51"/>
      <c r="H90" s="51"/>
      <c r="I90" s="51"/>
      <c r="J90" s="51"/>
      <c r="K90" s="51"/>
      <c r="L90" s="51"/>
      <c r="M90" s="51"/>
      <c r="N90" s="51"/>
      <c r="O90" s="51"/>
      <c r="P90" s="51"/>
      <c r="Q90" s="52"/>
      <c r="R90" s="212">
        <f>S87*J86</f>
        <v>0</v>
      </c>
      <c r="S90" s="212"/>
      <c r="T90" s="53"/>
    </row>
    <row r="91" spans="1:20" ht="24" customHeight="1">
      <c r="A91" s="50" t="s">
        <v>110</v>
      </c>
      <c r="B91" s="54">
        <f>IF($T91=0,0,VLOOKUP($T91,単価データ!$A$1:$AH$10714,16,FALSE))</f>
        <v>0</v>
      </c>
      <c r="C91" s="54">
        <f>IF($T91=0,0,VLOOKUP($T91,単価データ!$A$1:$AH$10714,17,FALSE))</f>
        <v>0</v>
      </c>
      <c r="D91" s="54">
        <f>IF($T91=0,0,VLOOKUP($T91,単価データ!$A$1:$AH$10714,19,FALSE))</f>
        <v>0</v>
      </c>
      <c r="E91" s="54">
        <f>IF($T91=0,0,VLOOKUP($T91,単価データ!$A$1:$AH$10714,22,FALSE))</f>
        <v>0</v>
      </c>
      <c r="F91" s="54">
        <f>IF($T91=0,0,VLOOKUP($T91,単価データ!$A$1:$AH$10714,23,FALSE))</f>
        <v>0</v>
      </c>
      <c r="G91" s="54">
        <f>IF($T91=0,0,VLOOKUP($T91,単価データ!$A$1:$AH$10714,24,FALSE))</f>
        <v>0</v>
      </c>
      <c r="H91" s="54">
        <f>IF($T91=0,0,VLOOKUP($T91,単価データ!$A$1:$AH$10714,25,FALSE))</f>
        <v>0</v>
      </c>
      <c r="I91" s="54">
        <f>IF($T91=0,0,VLOOKUP($T91,単価データ!$A$1:$AH$10714,26,FALSE))</f>
        <v>0</v>
      </c>
      <c r="J91" s="54">
        <f>IF($T91=0,0,VLOOKUP($T91,単価データ!$A$1:$AH$10714,27,FALSE))</f>
        <v>0</v>
      </c>
      <c r="K91" s="54">
        <f>IF($T91=0,0,VLOOKUP($T91,単価データ!$A$1:$AH$10714,28,FALSE))</f>
        <v>0</v>
      </c>
      <c r="L91" s="54">
        <f>IF($T91=0,0,VLOOKUP($T91,単価データ!$A$1:$AH$10714,29,FALSE))</f>
        <v>0</v>
      </c>
      <c r="M91" s="54">
        <f>IF($T91=0,0,VLOOKUP($T91,単価データ!$A$1:$AH$10714,30,FALSE))</f>
        <v>0</v>
      </c>
      <c r="N91" s="54">
        <f>IF($T91=0,0,VLOOKUP($T91,単価データ!$A$1:$AH$10714,31,FALSE))</f>
        <v>0</v>
      </c>
      <c r="O91" s="54">
        <f>IF($T91=0,0,VLOOKUP($T91,単価データ!$A$1:$AH$10714,32,FALSE))</f>
        <v>0</v>
      </c>
      <c r="P91" s="54">
        <f>IF($T91=0,0,VLOOKUP($T91,単価データ!$A$1:$AH$10714,33,FALSE))</f>
        <v>0</v>
      </c>
      <c r="Q91" s="55" t="s">
        <v>111</v>
      </c>
      <c r="R91" s="213" t="s">
        <v>112</v>
      </c>
      <c r="S91" s="213"/>
      <c r="T91" s="56"/>
    </row>
    <row r="92" spans="1:20" ht="25.5">
      <c r="A92" s="50" t="s">
        <v>113</v>
      </c>
      <c r="B92" s="52">
        <f t="shared" ref="B92:P92" si="21">B89*B90</f>
        <v>0</v>
      </c>
      <c r="C92" s="52">
        <f t="shared" si="21"/>
        <v>0</v>
      </c>
      <c r="D92" s="52">
        <f t="shared" si="21"/>
        <v>0</v>
      </c>
      <c r="E92" s="52">
        <f t="shared" si="21"/>
        <v>0</v>
      </c>
      <c r="F92" s="52">
        <f t="shared" si="21"/>
        <v>0</v>
      </c>
      <c r="G92" s="52">
        <f t="shared" si="21"/>
        <v>0</v>
      </c>
      <c r="H92" s="52">
        <f t="shared" si="21"/>
        <v>0</v>
      </c>
      <c r="I92" s="52">
        <f t="shared" si="21"/>
        <v>0</v>
      </c>
      <c r="J92" s="52">
        <f t="shared" si="21"/>
        <v>0</v>
      </c>
      <c r="K92" s="52">
        <f t="shared" si="21"/>
        <v>0</v>
      </c>
      <c r="L92" s="52">
        <f t="shared" si="21"/>
        <v>0</v>
      </c>
      <c r="M92" s="52">
        <f t="shared" si="21"/>
        <v>0</v>
      </c>
      <c r="N92" s="52">
        <f t="shared" si="21"/>
        <v>0</v>
      </c>
      <c r="O92" s="52">
        <f t="shared" si="21"/>
        <v>0</v>
      </c>
      <c r="P92" s="52">
        <f t="shared" si="21"/>
        <v>0</v>
      </c>
      <c r="Q92" s="52">
        <f t="shared" ref="Q92:Q93" si="22">SUM(B92:P92)</f>
        <v>0</v>
      </c>
      <c r="R92" s="213">
        <f>IF(S87=0,0,IF(J85=Q89,Q92,ROUNDDOWN((J85/Q89)*Q92,0)))</f>
        <v>0</v>
      </c>
      <c r="S92" s="213"/>
      <c r="T92" s="53"/>
    </row>
    <row r="93" spans="1:20" ht="25.5">
      <c r="A93" s="57" t="s">
        <v>114</v>
      </c>
      <c r="B93" s="58">
        <f t="shared" ref="B93:P93" si="23">B89*B91</f>
        <v>0</v>
      </c>
      <c r="C93" s="58">
        <f t="shared" si="23"/>
        <v>0</v>
      </c>
      <c r="D93" s="58">
        <f t="shared" si="23"/>
        <v>0</v>
      </c>
      <c r="E93" s="58">
        <f t="shared" si="23"/>
        <v>0</v>
      </c>
      <c r="F93" s="58">
        <f t="shared" si="23"/>
        <v>0</v>
      </c>
      <c r="G93" s="58">
        <f t="shared" si="23"/>
        <v>0</v>
      </c>
      <c r="H93" s="58">
        <f t="shared" si="23"/>
        <v>0</v>
      </c>
      <c r="I93" s="58">
        <f t="shared" si="23"/>
        <v>0</v>
      </c>
      <c r="J93" s="58">
        <f t="shared" si="23"/>
        <v>0</v>
      </c>
      <c r="K93" s="58">
        <f t="shared" si="23"/>
        <v>0</v>
      </c>
      <c r="L93" s="58">
        <f t="shared" si="23"/>
        <v>0</v>
      </c>
      <c r="M93" s="58">
        <f t="shared" si="23"/>
        <v>0</v>
      </c>
      <c r="N93" s="58">
        <f t="shared" si="23"/>
        <v>0</v>
      </c>
      <c r="O93" s="58">
        <f t="shared" si="23"/>
        <v>0</v>
      </c>
      <c r="P93" s="58">
        <f t="shared" si="23"/>
        <v>0</v>
      </c>
      <c r="Q93" s="58">
        <f t="shared" si="22"/>
        <v>0</v>
      </c>
      <c r="R93" s="211" t="s">
        <v>115</v>
      </c>
      <c r="S93" s="211"/>
      <c r="T93" s="53"/>
    </row>
    <row r="94" spans="1:20" ht="26.25" customHeight="1">
      <c r="A94" s="59" t="s">
        <v>116</v>
      </c>
      <c r="B94" s="214" t="s">
        <v>117</v>
      </c>
      <c r="C94" s="214"/>
      <c r="D94" s="214"/>
      <c r="E94" s="214"/>
      <c r="F94" s="214"/>
      <c r="G94" s="214"/>
      <c r="H94" s="214"/>
      <c r="I94" s="60">
        <f>Q93</f>
        <v>0</v>
      </c>
      <c r="J94" s="61" t="s">
        <v>118</v>
      </c>
      <c r="K94" s="60">
        <f>Q89</f>
        <v>0</v>
      </c>
      <c r="L94" s="62" t="s">
        <v>53</v>
      </c>
      <c r="M94" s="60"/>
      <c r="N94" s="61"/>
      <c r="O94" s="63">
        <f>IF(K94=0,0,I94/K94)</f>
        <v>0</v>
      </c>
      <c r="P94" s="64" t="s">
        <v>69</v>
      </c>
      <c r="Q94" s="65">
        <f>IF(LEN(ROUND(O94,0))&lt;4,ROUND(O94,0),ROUND(O94,-(LEN(ROUND(O94,0))-3)))</f>
        <v>0</v>
      </c>
      <c r="R94" s="213">
        <f>S87*Q94</f>
        <v>0</v>
      </c>
      <c r="S94" s="213"/>
      <c r="T94" s="53"/>
    </row>
    <row r="96" spans="1:20">
      <c r="A96" s="38" t="s">
        <v>132</v>
      </c>
      <c r="B96" s="215" t="s">
        <v>97</v>
      </c>
      <c r="C96" s="215"/>
      <c r="D96" s="215"/>
      <c r="E96" s="215"/>
      <c r="F96" s="215"/>
      <c r="G96" s="215"/>
      <c r="H96" s="215"/>
      <c r="I96" s="39" t="s">
        <v>53</v>
      </c>
      <c r="J96" s="40">
        <v>1</v>
      </c>
      <c r="K96" s="68" t="s">
        <v>125</v>
      </c>
      <c r="L96" s="42"/>
      <c r="M96" s="43"/>
      <c r="N96" s="43"/>
      <c r="O96" s="43"/>
      <c r="P96" s="43"/>
      <c r="Q96" s="43"/>
      <c r="R96" s="43"/>
      <c r="S96" s="44"/>
    </row>
    <row r="97" spans="1:20">
      <c r="A97" s="45"/>
      <c r="B97" s="215" t="s">
        <v>100</v>
      </c>
      <c r="C97" s="215"/>
      <c r="D97" s="215"/>
      <c r="E97" s="215"/>
      <c r="F97" s="215"/>
      <c r="G97" s="215"/>
      <c r="H97" s="215"/>
      <c r="I97" s="39" t="s">
        <v>53</v>
      </c>
      <c r="J97" s="40"/>
      <c r="K97" s="39" t="s">
        <v>101</v>
      </c>
      <c r="L97" s="46"/>
      <c r="M97" s="47"/>
      <c r="N97" s="47"/>
      <c r="O97" s="47"/>
      <c r="P97" s="47"/>
      <c r="Q97" s="47"/>
      <c r="R97" s="43"/>
      <c r="S97" s="44"/>
    </row>
    <row r="98" spans="1:20" ht="13.5" customHeight="1">
      <c r="A98" s="38" t="s">
        <v>102</v>
      </c>
      <c r="B98" s="216" t="s">
        <v>103</v>
      </c>
      <c r="C98" s="216"/>
      <c r="D98" s="216"/>
      <c r="E98" s="216"/>
      <c r="F98" s="216"/>
      <c r="G98" s="216"/>
      <c r="H98" s="216"/>
      <c r="I98" s="216"/>
      <c r="J98" s="216"/>
      <c r="K98" s="216"/>
      <c r="L98" s="216"/>
      <c r="M98" s="216"/>
      <c r="N98" s="216"/>
      <c r="O98" s="216"/>
      <c r="P98" s="216"/>
      <c r="Q98" s="216"/>
      <c r="R98" s="217" t="s">
        <v>104</v>
      </c>
      <c r="S98" s="218">
        <f>IF(J96&gt;Q100,0,J96)</f>
        <v>0</v>
      </c>
      <c r="T98" s="210" t="s">
        <v>105</v>
      </c>
    </row>
    <row r="99" spans="1:20" ht="27.75" customHeight="1">
      <c r="A99" s="45"/>
      <c r="B99" s="48">
        <v>3</v>
      </c>
      <c r="C99" s="48">
        <v>4</v>
      </c>
      <c r="D99" s="48">
        <v>5</v>
      </c>
      <c r="E99" s="48">
        <v>6</v>
      </c>
      <c r="F99" s="48">
        <v>7</v>
      </c>
      <c r="G99" s="48">
        <v>8</v>
      </c>
      <c r="H99" s="48">
        <v>9</v>
      </c>
      <c r="I99" s="48">
        <v>10</v>
      </c>
      <c r="J99" s="48">
        <v>11</v>
      </c>
      <c r="K99" s="48">
        <v>12</v>
      </c>
      <c r="L99" s="48">
        <v>1</v>
      </c>
      <c r="M99" s="48">
        <v>2</v>
      </c>
      <c r="N99" s="48">
        <v>3</v>
      </c>
      <c r="O99" s="48">
        <v>4</v>
      </c>
      <c r="P99" s="48">
        <v>5</v>
      </c>
      <c r="Q99" s="49" t="s">
        <v>107</v>
      </c>
      <c r="R99" s="217"/>
      <c r="S99" s="218"/>
      <c r="T99" s="210"/>
    </row>
    <row r="100" spans="1:20" ht="28.5" customHeight="1">
      <c r="A100" s="97" t="s">
        <v>517</v>
      </c>
      <c r="B100" s="51"/>
      <c r="C100" s="51"/>
      <c r="D100" s="51"/>
      <c r="E100" s="51"/>
      <c r="F100" s="51"/>
      <c r="G100" s="51"/>
      <c r="H100" s="51"/>
      <c r="I100" s="51"/>
      <c r="J100" s="51"/>
      <c r="K100" s="51"/>
      <c r="L100" s="51"/>
      <c r="M100" s="51"/>
      <c r="N100" s="51"/>
      <c r="O100" s="51"/>
      <c r="P100" s="51"/>
      <c r="Q100" s="52">
        <f>SUM(B100:P100)</f>
        <v>0</v>
      </c>
      <c r="R100" s="211" t="s">
        <v>108</v>
      </c>
      <c r="S100" s="211"/>
      <c r="T100" s="53"/>
    </row>
    <row r="101" spans="1:20" ht="24" customHeight="1">
      <c r="A101" s="50" t="s">
        <v>109</v>
      </c>
      <c r="B101" s="51"/>
      <c r="C101" s="51"/>
      <c r="D101" s="51"/>
      <c r="E101" s="51"/>
      <c r="F101" s="51"/>
      <c r="G101" s="51"/>
      <c r="H101" s="51"/>
      <c r="I101" s="51"/>
      <c r="J101" s="51"/>
      <c r="K101" s="51"/>
      <c r="L101" s="51"/>
      <c r="M101" s="51"/>
      <c r="N101" s="51"/>
      <c r="O101" s="51"/>
      <c r="P101" s="51"/>
      <c r="Q101" s="52"/>
      <c r="R101" s="212">
        <f>S98*J97</f>
        <v>0</v>
      </c>
      <c r="S101" s="212"/>
      <c r="T101" s="53"/>
    </row>
    <row r="102" spans="1:20" ht="24" customHeight="1">
      <c r="A102" s="50" t="s">
        <v>110</v>
      </c>
      <c r="B102" s="54">
        <f>IF($T102=0,0,VLOOKUP($T102,単価データ!$A$1:$AH$10714,16,FALSE))</f>
        <v>0</v>
      </c>
      <c r="C102" s="54">
        <f>IF($T102=0,0,VLOOKUP($T102,単価データ!$A$1:$AH$10714,17,FALSE))</f>
        <v>0</v>
      </c>
      <c r="D102" s="54">
        <f>IF($T102=0,0,VLOOKUP($T102,単価データ!$A$1:$AH$10714,19,FALSE))</f>
        <v>0</v>
      </c>
      <c r="E102" s="54">
        <f>IF($T102=0,0,VLOOKUP($T102,単価データ!$A$1:$AH$10714,22,FALSE))</f>
        <v>0</v>
      </c>
      <c r="F102" s="54">
        <f>IF($T102=0,0,VLOOKUP($T102,単価データ!$A$1:$AH$10714,23,FALSE))</f>
        <v>0</v>
      </c>
      <c r="G102" s="54">
        <f>IF($T102=0,0,VLOOKUP($T102,単価データ!$A$1:$AH$10714,24,FALSE))</f>
        <v>0</v>
      </c>
      <c r="H102" s="54">
        <f>IF($T102=0,0,VLOOKUP($T102,単価データ!$A$1:$AH$10714,25,FALSE))</f>
        <v>0</v>
      </c>
      <c r="I102" s="54">
        <f>IF($T102=0,0,VLOOKUP($T102,単価データ!$A$1:$AH$10714,26,FALSE))</f>
        <v>0</v>
      </c>
      <c r="J102" s="54">
        <f>IF($T102=0,0,VLOOKUP($T102,単価データ!$A$1:$AH$10714,27,FALSE))</f>
        <v>0</v>
      </c>
      <c r="K102" s="54">
        <f>IF($T102=0,0,VLOOKUP($T102,単価データ!$A$1:$AH$10714,28,FALSE))</f>
        <v>0</v>
      </c>
      <c r="L102" s="54">
        <f>IF($T102=0,0,VLOOKUP($T102,単価データ!$A$1:$AH$10714,29,FALSE))</f>
        <v>0</v>
      </c>
      <c r="M102" s="54">
        <f>IF($T102=0,0,VLOOKUP($T102,単価データ!$A$1:$AH$10714,30,FALSE))</f>
        <v>0</v>
      </c>
      <c r="N102" s="54">
        <f>IF($T102=0,0,VLOOKUP($T102,単価データ!$A$1:$AH$10714,31,FALSE))</f>
        <v>0</v>
      </c>
      <c r="O102" s="54">
        <f>IF($T102=0,0,VLOOKUP($T102,単価データ!$A$1:$AH$10714,32,FALSE))</f>
        <v>0</v>
      </c>
      <c r="P102" s="54">
        <f>IF($T102=0,0,VLOOKUP($T102,単価データ!$A$1:$AH$10714,33,FALSE))</f>
        <v>0</v>
      </c>
      <c r="Q102" s="55" t="s">
        <v>111</v>
      </c>
      <c r="R102" s="213" t="s">
        <v>112</v>
      </c>
      <c r="S102" s="213"/>
      <c r="T102" s="56"/>
    </row>
    <row r="103" spans="1:20" ht="25.5">
      <c r="A103" s="50" t="s">
        <v>113</v>
      </c>
      <c r="B103" s="52">
        <f t="shared" ref="B103:P103" si="24">B100*B101</f>
        <v>0</v>
      </c>
      <c r="C103" s="52">
        <f t="shared" si="24"/>
        <v>0</v>
      </c>
      <c r="D103" s="52">
        <f t="shared" si="24"/>
        <v>0</v>
      </c>
      <c r="E103" s="52">
        <f t="shared" si="24"/>
        <v>0</v>
      </c>
      <c r="F103" s="52">
        <f t="shared" si="24"/>
        <v>0</v>
      </c>
      <c r="G103" s="52">
        <f t="shared" si="24"/>
        <v>0</v>
      </c>
      <c r="H103" s="52">
        <f t="shared" si="24"/>
        <v>0</v>
      </c>
      <c r="I103" s="52">
        <f t="shared" si="24"/>
        <v>0</v>
      </c>
      <c r="J103" s="52">
        <f t="shared" si="24"/>
        <v>0</v>
      </c>
      <c r="K103" s="52">
        <f t="shared" si="24"/>
        <v>0</v>
      </c>
      <c r="L103" s="52">
        <f t="shared" si="24"/>
        <v>0</v>
      </c>
      <c r="M103" s="52">
        <f t="shared" si="24"/>
        <v>0</v>
      </c>
      <c r="N103" s="52">
        <f t="shared" si="24"/>
        <v>0</v>
      </c>
      <c r="O103" s="52">
        <f t="shared" si="24"/>
        <v>0</v>
      </c>
      <c r="P103" s="52">
        <f t="shared" si="24"/>
        <v>0</v>
      </c>
      <c r="Q103" s="52">
        <f t="shared" ref="Q103:Q104" si="25">SUM(B103:P103)</f>
        <v>0</v>
      </c>
      <c r="R103" s="213">
        <f>IF(S98=0,0,IF(J96=Q100,Q103,ROUNDDOWN((J96/Q100)*Q103,0)))</f>
        <v>0</v>
      </c>
      <c r="S103" s="213"/>
      <c r="T103" s="53"/>
    </row>
    <row r="104" spans="1:20" ht="25.5">
      <c r="A104" s="57" t="s">
        <v>114</v>
      </c>
      <c r="B104" s="58">
        <f t="shared" ref="B104:P104" si="26">B100*B102</f>
        <v>0</v>
      </c>
      <c r="C104" s="58">
        <f t="shared" si="26"/>
        <v>0</v>
      </c>
      <c r="D104" s="58">
        <f t="shared" si="26"/>
        <v>0</v>
      </c>
      <c r="E104" s="58">
        <f t="shared" si="26"/>
        <v>0</v>
      </c>
      <c r="F104" s="58">
        <f t="shared" si="26"/>
        <v>0</v>
      </c>
      <c r="G104" s="58">
        <f t="shared" si="26"/>
        <v>0</v>
      </c>
      <c r="H104" s="58">
        <f t="shared" si="26"/>
        <v>0</v>
      </c>
      <c r="I104" s="58">
        <f t="shared" si="26"/>
        <v>0</v>
      </c>
      <c r="J104" s="58">
        <f t="shared" si="26"/>
        <v>0</v>
      </c>
      <c r="K104" s="58">
        <f t="shared" si="26"/>
        <v>0</v>
      </c>
      <c r="L104" s="58">
        <f t="shared" si="26"/>
        <v>0</v>
      </c>
      <c r="M104" s="58">
        <f t="shared" si="26"/>
        <v>0</v>
      </c>
      <c r="N104" s="58">
        <f t="shared" si="26"/>
        <v>0</v>
      </c>
      <c r="O104" s="58">
        <f t="shared" si="26"/>
        <v>0</v>
      </c>
      <c r="P104" s="58">
        <f t="shared" si="26"/>
        <v>0</v>
      </c>
      <c r="Q104" s="58">
        <f t="shared" si="25"/>
        <v>0</v>
      </c>
      <c r="R104" s="211" t="s">
        <v>115</v>
      </c>
      <c r="S104" s="211"/>
      <c r="T104" s="53"/>
    </row>
    <row r="105" spans="1:20" ht="26.25" customHeight="1">
      <c r="A105" s="59" t="s">
        <v>116</v>
      </c>
      <c r="B105" s="214" t="s">
        <v>117</v>
      </c>
      <c r="C105" s="214"/>
      <c r="D105" s="214"/>
      <c r="E105" s="214"/>
      <c r="F105" s="214"/>
      <c r="G105" s="214"/>
      <c r="H105" s="214"/>
      <c r="I105" s="60">
        <f>Q104</f>
        <v>0</v>
      </c>
      <c r="J105" s="61" t="s">
        <v>118</v>
      </c>
      <c r="K105" s="60">
        <f>Q100</f>
        <v>0</v>
      </c>
      <c r="L105" s="62" t="s">
        <v>53</v>
      </c>
      <c r="M105" s="60"/>
      <c r="N105" s="61"/>
      <c r="O105" s="63">
        <f>IF(K105=0,0,I105/K105)</f>
        <v>0</v>
      </c>
      <c r="P105" s="64" t="s">
        <v>69</v>
      </c>
      <c r="Q105" s="65">
        <f>IF(LEN(ROUND(O105,0))&lt;4,ROUND(O105,0),ROUND(O105,-(LEN(ROUND(O105,0))-3)))</f>
        <v>0</v>
      </c>
      <c r="R105" s="213">
        <f>S98*Q105</f>
        <v>0</v>
      </c>
      <c r="S105" s="213"/>
      <c r="T105" s="53"/>
    </row>
    <row r="107" spans="1:20">
      <c r="A107" s="38" t="s">
        <v>133</v>
      </c>
      <c r="B107" s="215" t="s">
        <v>97</v>
      </c>
      <c r="C107" s="215"/>
      <c r="D107" s="215"/>
      <c r="E107" s="215"/>
      <c r="F107" s="215"/>
      <c r="G107" s="215"/>
      <c r="H107" s="215"/>
      <c r="I107" s="39" t="s">
        <v>53</v>
      </c>
      <c r="J107" s="40">
        <v>1</v>
      </c>
      <c r="K107" s="68" t="s">
        <v>125</v>
      </c>
      <c r="L107" s="42"/>
      <c r="M107" s="43"/>
      <c r="N107" s="43"/>
      <c r="O107" s="43"/>
      <c r="P107" s="43"/>
      <c r="Q107" s="43"/>
      <c r="R107" s="43"/>
      <c r="S107" s="44"/>
    </row>
    <row r="108" spans="1:20">
      <c r="A108" s="45"/>
      <c r="B108" s="215" t="s">
        <v>100</v>
      </c>
      <c r="C108" s="215"/>
      <c r="D108" s="215"/>
      <c r="E108" s="215"/>
      <c r="F108" s="215"/>
      <c r="G108" s="215"/>
      <c r="H108" s="215"/>
      <c r="I108" s="39" t="s">
        <v>53</v>
      </c>
      <c r="J108" s="40"/>
      <c r="K108" s="39" t="s">
        <v>101</v>
      </c>
      <c r="L108" s="46"/>
      <c r="M108" s="47"/>
      <c r="N108" s="47"/>
      <c r="O108" s="47"/>
      <c r="P108" s="47"/>
      <c r="Q108" s="47"/>
      <c r="R108" s="43"/>
      <c r="S108" s="44"/>
    </row>
    <row r="109" spans="1:20" ht="13.5" customHeight="1">
      <c r="A109" s="38" t="s">
        <v>102</v>
      </c>
      <c r="B109" s="216" t="s">
        <v>103</v>
      </c>
      <c r="C109" s="216"/>
      <c r="D109" s="216"/>
      <c r="E109" s="216"/>
      <c r="F109" s="216"/>
      <c r="G109" s="216"/>
      <c r="H109" s="216"/>
      <c r="I109" s="216"/>
      <c r="J109" s="216"/>
      <c r="K109" s="216"/>
      <c r="L109" s="216"/>
      <c r="M109" s="216"/>
      <c r="N109" s="216"/>
      <c r="O109" s="216"/>
      <c r="P109" s="216"/>
      <c r="Q109" s="216"/>
      <c r="R109" s="217" t="s">
        <v>104</v>
      </c>
      <c r="S109" s="218">
        <f>IF(J107&gt;Q111,0,J107)</f>
        <v>0</v>
      </c>
      <c r="T109" s="210" t="s">
        <v>105</v>
      </c>
    </row>
    <row r="110" spans="1:20" ht="27.75" customHeight="1">
      <c r="A110" s="45"/>
      <c r="B110" s="48">
        <v>3</v>
      </c>
      <c r="C110" s="48">
        <v>4</v>
      </c>
      <c r="D110" s="48">
        <v>5</v>
      </c>
      <c r="E110" s="48">
        <v>6</v>
      </c>
      <c r="F110" s="48">
        <v>7</v>
      </c>
      <c r="G110" s="48">
        <v>8</v>
      </c>
      <c r="H110" s="48">
        <v>9</v>
      </c>
      <c r="I110" s="48">
        <v>10</v>
      </c>
      <c r="J110" s="48">
        <v>11</v>
      </c>
      <c r="K110" s="48">
        <v>12</v>
      </c>
      <c r="L110" s="48">
        <v>1</v>
      </c>
      <c r="M110" s="48">
        <v>2</v>
      </c>
      <c r="N110" s="48">
        <v>3</v>
      </c>
      <c r="O110" s="48">
        <v>4</v>
      </c>
      <c r="P110" s="48">
        <v>5</v>
      </c>
      <c r="Q110" s="49" t="s">
        <v>107</v>
      </c>
      <c r="R110" s="217"/>
      <c r="S110" s="218"/>
      <c r="T110" s="210"/>
    </row>
    <row r="111" spans="1:20" ht="28.5" customHeight="1">
      <c r="A111" s="97" t="s">
        <v>517</v>
      </c>
      <c r="B111" s="51"/>
      <c r="C111" s="51"/>
      <c r="D111" s="51"/>
      <c r="E111" s="51"/>
      <c r="F111" s="51"/>
      <c r="G111" s="51"/>
      <c r="H111" s="51"/>
      <c r="I111" s="51"/>
      <c r="J111" s="51"/>
      <c r="K111" s="51"/>
      <c r="L111" s="51"/>
      <c r="M111" s="51"/>
      <c r="N111" s="51"/>
      <c r="O111" s="51"/>
      <c r="P111" s="51"/>
      <c r="Q111" s="52">
        <f>SUM(B111:P111)</f>
        <v>0</v>
      </c>
      <c r="R111" s="211" t="s">
        <v>108</v>
      </c>
      <c r="S111" s="211"/>
      <c r="T111" s="53"/>
    </row>
    <row r="112" spans="1:20" ht="24" customHeight="1">
      <c r="A112" s="50" t="s">
        <v>109</v>
      </c>
      <c r="B112" s="51"/>
      <c r="C112" s="51"/>
      <c r="D112" s="51"/>
      <c r="E112" s="51"/>
      <c r="F112" s="51"/>
      <c r="G112" s="51"/>
      <c r="H112" s="51"/>
      <c r="I112" s="51"/>
      <c r="J112" s="51"/>
      <c r="K112" s="51"/>
      <c r="L112" s="51"/>
      <c r="M112" s="51"/>
      <c r="N112" s="51"/>
      <c r="O112" s="51"/>
      <c r="P112" s="51"/>
      <c r="Q112" s="52"/>
      <c r="R112" s="212">
        <f>S109*J108</f>
        <v>0</v>
      </c>
      <c r="S112" s="212"/>
      <c r="T112" s="53"/>
    </row>
    <row r="113" spans="1:20" ht="24" customHeight="1">
      <c r="A113" s="50" t="s">
        <v>110</v>
      </c>
      <c r="B113" s="54">
        <f>IF($T113=0,0,VLOOKUP($T113,単価データ!$A$1:$AH$10714,16,FALSE))</f>
        <v>0</v>
      </c>
      <c r="C113" s="54">
        <f>IF($T113=0,0,VLOOKUP($T113,単価データ!$A$1:$AH$10714,17,FALSE))</f>
        <v>0</v>
      </c>
      <c r="D113" s="54">
        <f>IF($T113=0,0,VLOOKUP($T113,単価データ!$A$1:$AH$10714,19,FALSE))</f>
        <v>0</v>
      </c>
      <c r="E113" s="54">
        <f>IF($T113=0,0,VLOOKUP($T113,単価データ!$A$1:$AH$10714,22,FALSE))</f>
        <v>0</v>
      </c>
      <c r="F113" s="54">
        <f>IF($T113=0,0,VLOOKUP($T113,単価データ!$A$1:$AH$10714,23,FALSE))</f>
        <v>0</v>
      </c>
      <c r="G113" s="54">
        <f>IF($T113=0,0,VLOOKUP($T113,単価データ!$A$1:$AH$10714,24,FALSE))</f>
        <v>0</v>
      </c>
      <c r="H113" s="54">
        <f>IF($T113=0,0,VLOOKUP($T113,単価データ!$A$1:$AH$10714,25,FALSE))</f>
        <v>0</v>
      </c>
      <c r="I113" s="54">
        <f>IF($T113=0,0,VLOOKUP($T113,単価データ!$A$1:$AH$10714,26,FALSE))</f>
        <v>0</v>
      </c>
      <c r="J113" s="54">
        <f>IF($T113=0,0,VLOOKUP($T113,単価データ!$A$1:$AH$10714,27,FALSE))</f>
        <v>0</v>
      </c>
      <c r="K113" s="54">
        <f>IF($T113=0,0,VLOOKUP($T113,単価データ!$A$1:$AH$10714,28,FALSE))</f>
        <v>0</v>
      </c>
      <c r="L113" s="54">
        <f>IF($T113=0,0,VLOOKUP($T113,単価データ!$A$1:$AH$10714,29,FALSE))</f>
        <v>0</v>
      </c>
      <c r="M113" s="54">
        <f>IF($T113=0,0,VLOOKUP($T113,単価データ!$A$1:$AH$10714,30,FALSE))</f>
        <v>0</v>
      </c>
      <c r="N113" s="54">
        <f>IF($T113=0,0,VLOOKUP($T113,単価データ!$A$1:$AH$10714,31,FALSE))</f>
        <v>0</v>
      </c>
      <c r="O113" s="54">
        <f>IF($T113=0,0,VLOOKUP($T113,単価データ!$A$1:$AH$10714,32,FALSE))</f>
        <v>0</v>
      </c>
      <c r="P113" s="54">
        <f>IF($T113=0,0,VLOOKUP($T113,単価データ!$A$1:$AH$10714,33,FALSE))</f>
        <v>0</v>
      </c>
      <c r="Q113" s="55" t="s">
        <v>111</v>
      </c>
      <c r="R113" s="213" t="s">
        <v>112</v>
      </c>
      <c r="S113" s="213"/>
      <c r="T113" s="56"/>
    </row>
    <row r="114" spans="1:20" ht="25.5">
      <c r="A114" s="50" t="s">
        <v>113</v>
      </c>
      <c r="B114" s="52">
        <f t="shared" ref="B114:P114" si="27">B111*B112</f>
        <v>0</v>
      </c>
      <c r="C114" s="52">
        <f t="shared" si="27"/>
        <v>0</v>
      </c>
      <c r="D114" s="52">
        <f t="shared" si="27"/>
        <v>0</v>
      </c>
      <c r="E114" s="52">
        <f t="shared" si="27"/>
        <v>0</v>
      </c>
      <c r="F114" s="52">
        <f t="shared" si="27"/>
        <v>0</v>
      </c>
      <c r="G114" s="52">
        <f t="shared" si="27"/>
        <v>0</v>
      </c>
      <c r="H114" s="52">
        <f t="shared" si="27"/>
        <v>0</v>
      </c>
      <c r="I114" s="52">
        <f t="shared" si="27"/>
        <v>0</v>
      </c>
      <c r="J114" s="52">
        <f t="shared" si="27"/>
        <v>0</v>
      </c>
      <c r="K114" s="52">
        <f t="shared" si="27"/>
        <v>0</v>
      </c>
      <c r="L114" s="52">
        <f t="shared" si="27"/>
        <v>0</v>
      </c>
      <c r="M114" s="52">
        <f t="shared" si="27"/>
        <v>0</v>
      </c>
      <c r="N114" s="52">
        <f t="shared" si="27"/>
        <v>0</v>
      </c>
      <c r="O114" s="52">
        <f t="shared" si="27"/>
        <v>0</v>
      </c>
      <c r="P114" s="52">
        <f t="shared" si="27"/>
        <v>0</v>
      </c>
      <c r="Q114" s="52">
        <f t="shared" ref="Q114:Q115" si="28">SUM(B114:P114)</f>
        <v>0</v>
      </c>
      <c r="R114" s="213">
        <f>IF(S109=0,0,IF(J107=Q111,Q114,ROUNDDOWN((J107/Q111)*Q114,0)))</f>
        <v>0</v>
      </c>
      <c r="S114" s="213"/>
      <c r="T114" s="53"/>
    </row>
    <row r="115" spans="1:20" ht="25.5">
      <c r="A115" s="57" t="s">
        <v>114</v>
      </c>
      <c r="B115" s="58">
        <f t="shared" ref="B115:P115" si="29">B111*B113</f>
        <v>0</v>
      </c>
      <c r="C115" s="58">
        <f t="shared" si="29"/>
        <v>0</v>
      </c>
      <c r="D115" s="58">
        <f t="shared" si="29"/>
        <v>0</v>
      </c>
      <c r="E115" s="58">
        <f t="shared" si="29"/>
        <v>0</v>
      </c>
      <c r="F115" s="58">
        <f t="shared" si="29"/>
        <v>0</v>
      </c>
      <c r="G115" s="58">
        <f t="shared" si="29"/>
        <v>0</v>
      </c>
      <c r="H115" s="58">
        <f t="shared" si="29"/>
        <v>0</v>
      </c>
      <c r="I115" s="58">
        <f t="shared" si="29"/>
        <v>0</v>
      </c>
      <c r="J115" s="58">
        <f t="shared" si="29"/>
        <v>0</v>
      </c>
      <c r="K115" s="58">
        <f t="shared" si="29"/>
        <v>0</v>
      </c>
      <c r="L115" s="58">
        <f t="shared" si="29"/>
        <v>0</v>
      </c>
      <c r="M115" s="58">
        <f t="shared" si="29"/>
        <v>0</v>
      </c>
      <c r="N115" s="58">
        <f t="shared" si="29"/>
        <v>0</v>
      </c>
      <c r="O115" s="58">
        <f t="shared" si="29"/>
        <v>0</v>
      </c>
      <c r="P115" s="58">
        <f t="shared" si="29"/>
        <v>0</v>
      </c>
      <c r="Q115" s="58">
        <f t="shared" si="28"/>
        <v>0</v>
      </c>
      <c r="R115" s="211" t="s">
        <v>115</v>
      </c>
      <c r="S115" s="211"/>
      <c r="T115" s="53"/>
    </row>
    <row r="116" spans="1:20" ht="26.25" customHeight="1">
      <c r="A116" s="59" t="s">
        <v>116</v>
      </c>
      <c r="B116" s="214" t="s">
        <v>117</v>
      </c>
      <c r="C116" s="214"/>
      <c r="D116" s="214"/>
      <c r="E116" s="214"/>
      <c r="F116" s="214"/>
      <c r="G116" s="214"/>
      <c r="H116" s="214"/>
      <c r="I116" s="60">
        <f>Q115</f>
        <v>0</v>
      </c>
      <c r="J116" s="61" t="s">
        <v>118</v>
      </c>
      <c r="K116" s="60">
        <f>Q111</f>
        <v>0</v>
      </c>
      <c r="L116" s="62" t="s">
        <v>53</v>
      </c>
      <c r="M116" s="60"/>
      <c r="N116" s="61"/>
      <c r="O116" s="63">
        <f>IF(K116=0,0,I116/K116)</f>
        <v>0</v>
      </c>
      <c r="P116" s="64" t="s">
        <v>69</v>
      </c>
      <c r="Q116" s="65">
        <f>IF(LEN(ROUND(O116,0))&lt;4,ROUND(O116,0),ROUND(O116,-(LEN(ROUND(O116,0))-3)))</f>
        <v>0</v>
      </c>
      <c r="R116" s="213">
        <f>S109*Q116</f>
        <v>0</v>
      </c>
      <c r="S116" s="213"/>
      <c r="T116" s="53"/>
    </row>
    <row r="118" spans="1:20">
      <c r="A118" s="38" t="s">
        <v>134</v>
      </c>
      <c r="B118" s="215" t="s">
        <v>97</v>
      </c>
      <c r="C118" s="215"/>
      <c r="D118" s="215"/>
      <c r="E118" s="215"/>
      <c r="F118" s="215"/>
      <c r="G118" s="215"/>
      <c r="H118" s="215"/>
      <c r="I118" s="39" t="s">
        <v>53</v>
      </c>
      <c r="J118" s="40">
        <v>1</v>
      </c>
      <c r="K118" s="68" t="s">
        <v>125</v>
      </c>
      <c r="L118" s="42"/>
      <c r="M118" s="43"/>
      <c r="N118" s="43"/>
      <c r="O118" s="43"/>
      <c r="P118" s="43"/>
      <c r="Q118" s="43"/>
      <c r="R118" s="43"/>
      <c r="S118" s="44"/>
    </row>
    <row r="119" spans="1:20">
      <c r="A119" s="45"/>
      <c r="B119" s="215" t="s">
        <v>100</v>
      </c>
      <c r="C119" s="215"/>
      <c r="D119" s="215"/>
      <c r="E119" s="215"/>
      <c r="F119" s="215"/>
      <c r="G119" s="215"/>
      <c r="H119" s="215"/>
      <c r="I119" s="39" t="s">
        <v>53</v>
      </c>
      <c r="J119" s="40"/>
      <c r="K119" s="39" t="s">
        <v>101</v>
      </c>
      <c r="L119" s="46"/>
      <c r="M119" s="47"/>
      <c r="N119" s="47"/>
      <c r="O119" s="47"/>
      <c r="P119" s="47"/>
      <c r="Q119" s="47"/>
      <c r="R119" s="43"/>
      <c r="S119" s="44"/>
    </row>
    <row r="120" spans="1:20" ht="13.5" customHeight="1">
      <c r="A120" s="38" t="s">
        <v>102</v>
      </c>
      <c r="B120" s="216" t="s">
        <v>103</v>
      </c>
      <c r="C120" s="216"/>
      <c r="D120" s="216"/>
      <c r="E120" s="216"/>
      <c r="F120" s="216"/>
      <c r="G120" s="216"/>
      <c r="H120" s="216"/>
      <c r="I120" s="216"/>
      <c r="J120" s="216"/>
      <c r="K120" s="216"/>
      <c r="L120" s="216"/>
      <c r="M120" s="216"/>
      <c r="N120" s="216"/>
      <c r="O120" s="216"/>
      <c r="P120" s="216"/>
      <c r="Q120" s="216"/>
      <c r="R120" s="217" t="s">
        <v>104</v>
      </c>
      <c r="S120" s="218">
        <f>IF(J118&gt;Q122,0,J118)</f>
        <v>0</v>
      </c>
      <c r="T120" s="210" t="s">
        <v>105</v>
      </c>
    </row>
    <row r="121" spans="1:20" ht="27.75" customHeight="1">
      <c r="A121" s="45"/>
      <c r="B121" s="48">
        <v>3</v>
      </c>
      <c r="C121" s="48">
        <v>4</v>
      </c>
      <c r="D121" s="48">
        <v>5</v>
      </c>
      <c r="E121" s="48">
        <v>6</v>
      </c>
      <c r="F121" s="48">
        <v>7</v>
      </c>
      <c r="G121" s="48">
        <v>8</v>
      </c>
      <c r="H121" s="48">
        <v>9</v>
      </c>
      <c r="I121" s="48">
        <v>10</v>
      </c>
      <c r="J121" s="48">
        <v>11</v>
      </c>
      <c r="K121" s="48">
        <v>12</v>
      </c>
      <c r="L121" s="48">
        <v>1</v>
      </c>
      <c r="M121" s="48">
        <v>2</v>
      </c>
      <c r="N121" s="48">
        <v>3</v>
      </c>
      <c r="O121" s="48">
        <v>4</v>
      </c>
      <c r="P121" s="48">
        <v>5</v>
      </c>
      <c r="Q121" s="49" t="s">
        <v>107</v>
      </c>
      <c r="R121" s="217"/>
      <c r="S121" s="218"/>
      <c r="T121" s="210"/>
    </row>
    <row r="122" spans="1:20" ht="28.5" customHeight="1">
      <c r="A122" s="97" t="s">
        <v>517</v>
      </c>
      <c r="B122" s="51"/>
      <c r="C122" s="51"/>
      <c r="D122" s="51"/>
      <c r="E122" s="51"/>
      <c r="F122" s="51"/>
      <c r="G122" s="51"/>
      <c r="H122" s="51"/>
      <c r="I122" s="51"/>
      <c r="J122" s="51"/>
      <c r="K122" s="51"/>
      <c r="L122" s="51"/>
      <c r="M122" s="51"/>
      <c r="N122" s="51"/>
      <c r="O122" s="51"/>
      <c r="P122" s="51"/>
      <c r="Q122" s="52">
        <f>SUM(B122:P122)</f>
        <v>0</v>
      </c>
      <c r="R122" s="211" t="s">
        <v>108</v>
      </c>
      <c r="S122" s="211"/>
      <c r="T122" s="53"/>
    </row>
    <row r="123" spans="1:20" ht="24" customHeight="1">
      <c r="A123" s="50" t="s">
        <v>109</v>
      </c>
      <c r="B123" s="51"/>
      <c r="C123" s="51"/>
      <c r="D123" s="51"/>
      <c r="E123" s="51"/>
      <c r="F123" s="51"/>
      <c r="G123" s="51"/>
      <c r="H123" s="51"/>
      <c r="I123" s="51"/>
      <c r="J123" s="51"/>
      <c r="K123" s="51"/>
      <c r="L123" s="51"/>
      <c r="M123" s="51"/>
      <c r="N123" s="51"/>
      <c r="O123" s="51"/>
      <c r="P123" s="51"/>
      <c r="Q123" s="52"/>
      <c r="R123" s="212">
        <f>S120*J119</f>
        <v>0</v>
      </c>
      <c r="S123" s="212"/>
      <c r="T123" s="53"/>
    </row>
    <row r="124" spans="1:20" ht="24" customHeight="1">
      <c r="A124" s="50" t="s">
        <v>110</v>
      </c>
      <c r="B124" s="54">
        <f>IF($T124=0,0,VLOOKUP($T124,単価データ!$A$1:$AH$10714,16,FALSE))</f>
        <v>0</v>
      </c>
      <c r="C124" s="54">
        <f>IF($T124=0,0,VLOOKUP($T124,単価データ!$A$1:$AH$10714,17,FALSE))</f>
        <v>0</v>
      </c>
      <c r="D124" s="54">
        <f>IF($T124=0,0,VLOOKUP($T124,単価データ!$A$1:$AH$10714,19,FALSE))</f>
        <v>0</v>
      </c>
      <c r="E124" s="54">
        <f>IF($T124=0,0,VLOOKUP($T124,単価データ!$A$1:$AH$10714,22,FALSE))</f>
        <v>0</v>
      </c>
      <c r="F124" s="54">
        <f>IF($T124=0,0,VLOOKUP($T124,単価データ!$A$1:$AH$10714,23,FALSE))</f>
        <v>0</v>
      </c>
      <c r="G124" s="54">
        <f>IF($T124=0,0,VLOOKUP($T124,単価データ!$A$1:$AH$10714,24,FALSE))</f>
        <v>0</v>
      </c>
      <c r="H124" s="54">
        <f>IF($T124=0,0,VLOOKUP($T124,単価データ!$A$1:$AH$10714,25,FALSE))</f>
        <v>0</v>
      </c>
      <c r="I124" s="54">
        <f>IF($T124=0,0,VLOOKUP($T124,単価データ!$A$1:$AH$10714,26,FALSE))</f>
        <v>0</v>
      </c>
      <c r="J124" s="54">
        <f>IF($T124=0,0,VLOOKUP($T124,単価データ!$A$1:$AH$10714,27,FALSE))</f>
        <v>0</v>
      </c>
      <c r="K124" s="54">
        <f>IF($T124=0,0,VLOOKUP($T124,単価データ!$A$1:$AH$10714,28,FALSE))</f>
        <v>0</v>
      </c>
      <c r="L124" s="54">
        <f>IF($T124=0,0,VLOOKUP($T124,単価データ!$A$1:$AH$10714,29,FALSE))</f>
        <v>0</v>
      </c>
      <c r="M124" s="54">
        <f>IF($T124=0,0,VLOOKUP($T124,単価データ!$A$1:$AH$10714,30,FALSE))</f>
        <v>0</v>
      </c>
      <c r="N124" s="54">
        <f>IF($T124=0,0,VLOOKUP($T124,単価データ!$A$1:$AH$10714,31,FALSE))</f>
        <v>0</v>
      </c>
      <c r="O124" s="54">
        <f>IF($T124=0,0,VLOOKUP($T124,単価データ!$A$1:$AH$10714,32,FALSE))</f>
        <v>0</v>
      </c>
      <c r="P124" s="54">
        <f>IF($T124=0,0,VLOOKUP($T124,単価データ!$A$1:$AH$10714,33,FALSE))</f>
        <v>0</v>
      </c>
      <c r="Q124" s="55" t="s">
        <v>111</v>
      </c>
      <c r="R124" s="213" t="s">
        <v>112</v>
      </c>
      <c r="S124" s="213"/>
      <c r="T124" s="56"/>
    </row>
    <row r="125" spans="1:20" ht="25.5">
      <c r="A125" s="50" t="s">
        <v>113</v>
      </c>
      <c r="B125" s="52">
        <f t="shared" ref="B125:P125" si="30">B122*B123</f>
        <v>0</v>
      </c>
      <c r="C125" s="52">
        <f t="shared" si="30"/>
        <v>0</v>
      </c>
      <c r="D125" s="52">
        <f t="shared" si="30"/>
        <v>0</v>
      </c>
      <c r="E125" s="52">
        <f t="shared" si="30"/>
        <v>0</v>
      </c>
      <c r="F125" s="52">
        <f t="shared" si="30"/>
        <v>0</v>
      </c>
      <c r="G125" s="52">
        <f t="shared" si="30"/>
        <v>0</v>
      </c>
      <c r="H125" s="52">
        <f t="shared" si="30"/>
        <v>0</v>
      </c>
      <c r="I125" s="52">
        <f t="shared" si="30"/>
        <v>0</v>
      </c>
      <c r="J125" s="52">
        <f t="shared" si="30"/>
        <v>0</v>
      </c>
      <c r="K125" s="52">
        <f t="shared" si="30"/>
        <v>0</v>
      </c>
      <c r="L125" s="52">
        <f t="shared" si="30"/>
        <v>0</v>
      </c>
      <c r="M125" s="52">
        <f t="shared" si="30"/>
        <v>0</v>
      </c>
      <c r="N125" s="52">
        <f t="shared" si="30"/>
        <v>0</v>
      </c>
      <c r="O125" s="52">
        <f t="shared" si="30"/>
        <v>0</v>
      </c>
      <c r="P125" s="52">
        <f t="shared" si="30"/>
        <v>0</v>
      </c>
      <c r="Q125" s="52">
        <f t="shared" ref="Q125:Q126" si="31">SUM(B125:P125)</f>
        <v>0</v>
      </c>
      <c r="R125" s="213">
        <f>IF(S120=0,0,IF(J118=Q122,Q125,ROUNDDOWN((J118/Q122)*Q125,0)))</f>
        <v>0</v>
      </c>
      <c r="S125" s="213"/>
      <c r="T125" s="53"/>
    </row>
    <row r="126" spans="1:20" ht="25.5">
      <c r="A126" s="57" t="s">
        <v>114</v>
      </c>
      <c r="B126" s="58">
        <f t="shared" ref="B126:P126" si="32">B122*B124</f>
        <v>0</v>
      </c>
      <c r="C126" s="58">
        <f t="shared" si="32"/>
        <v>0</v>
      </c>
      <c r="D126" s="58">
        <f t="shared" si="32"/>
        <v>0</v>
      </c>
      <c r="E126" s="58">
        <f t="shared" si="32"/>
        <v>0</v>
      </c>
      <c r="F126" s="58">
        <f t="shared" si="32"/>
        <v>0</v>
      </c>
      <c r="G126" s="58">
        <f t="shared" si="32"/>
        <v>0</v>
      </c>
      <c r="H126" s="58">
        <f t="shared" si="32"/>
        <v>0</v>
      </c>
      <c r="I126" s="58">
        <f t="shared" si="32"/>
        <v>0</v>
      </c>
      <c r="J126" s="58">
        <f t="shared" si="32"/>
        <v>0</v>
      </c>
      <c r="K126" s="58">
        <f t="shared" si="32"/>
        <v>0</v>
      </c>
      <c r="L126" s="58">
        <f t="shared" si="32"/>
        <v>0</v>
      </c>
      <c r="M126" s="58">
        <f t="shared" si="32"/>
        <v>0</v>
      </c>
      <c r="N126" s="58">
        <f t="shared" si="32"/>
        <v>0</v>
      </c>
      <c r="O126" s="58">
        <f t="shared" si="32"/>
        <v>0</v>
      </c>
      <c r="P126" s="58">
        <f t="shared" si="32"/>
        <v>0</v>
      </c>
      <c r="Q126" s="58">
        <f t="shared" si="31"/>
        <v>0</v>
      </c>
      <c r="R126" s="211" t="s">
        <v>115</v>
      </c>
      <c r="S126" s="211"/>
      <c r="T126" s="53"/>
    </row>
    <row r="127" spans="1:20" ht="26.25" customHeight="1">
      <c r="A127" s="59" t="s">
        <v>116</v>
      </c>
      <c r="B127" s="214" t="s">
        <v>117</v>
      </c>
      <c r="C127" s="214"/>
      <c r="D127" s="214"/>
      <c r="E127" s="214"/>
      <c r="F127" s="214"/>
      <c r="G127" s="214"/>
      <c r="H127" s="214"/>
      <c r="I127" s="60">
        <f>Q126</f>
        <v>0</v>
      </c>
      <c r="J127" s="61" t="s">
        <v>118</v>
      </c>
      <c r="K127" s="60">
        <f>Q122</f>
        <v>0</v>
      </c>
      <c r="L127" s="62" t="s">
        <v>53</v>
      </c>
      <c r="M127" s="60"/>
      <c r="N127" s="61"/>
      <c r="O127" s="63">
        <f>IF(K127=0,0,I127/K127)</f>
        <v>0</v>
      </c>
      <c r="P127" s="64" t="s">
        <v>69</v>
      </c>
      <c r="Q127" s="65">
        <f>IF(LEN(ROUND(O127,0))&lt;4,ROUND(O127,0),ROUND(O127,-(LEN(ROUND(O127,0))-3)))</f>
        <v>0</v>
      </c>
      <c r="R127" s="213">
        <f>S120*Q127</f>
        <v>0</v>
      </c>
      <c r="S127" s="213"/>
      <c r="T127" s="53"/>
    </row>
    <row r="129" spans="1:20">
      <c r="A129" s="38" t="s">
        <v>135</v>
      </c>
      <c r="B129" s="215" t="s">
        <v>97</v>
      </c>
      <c r="C129" s="215"/>
      <c r="D129" s="215"/>
      <c r="E129" s="215"/>
      <c r="F129" s="215"/>
      <c r="G129" s="215"/>
      <c r="H129" s="215"/>
      <c r="I129" s="39" t="s">
        <v>53</v>
      </c>
      <c r="J129" s="40">
        <v>1</v>
      </c>
      <c r="K129" s="68" t="s">
        <v>125</v>
      </c>
      <c r="L129" s="42"/>
      <c r="M129" s="43"/>
      <c r="N129" s="43"/>
      <c r="O129" s="43"/>
      <c r="P129" s="43"/>
      <c r="Q129" s="43"/>
      <c r="R129" s="43"/>
      <c r="S129" s="44"/>
    </row>
    <row r="130" spans="1:20">
      <c r="A130" s="45"/>
      <c r="B130" s="215" t="s">
        <v>100</v>
      </c>
      <c r="C130" s="215"/>
      <c r="D130" s="215"/>
      <c r="E130" s="215"/>
      <c r="F130" s="215"/>
      <c r="G130" s="215"/>
      <c r="H130" s="215"/>
      <c r="I130" s="39" t="s">
        <v>53</v>
      </c>
      <c r="J130" s="40"/>
      <c r="K130" s="39" t="s">
        <v>101</v>
      </c>
      <c r="L130" s="46"/>
      <c r="M130" s="47"/>
      <c r="N130" s="47"/>
      <c r="O130" s="47"/>
      <c r="P130" s="47"/>
      <c r="Q130" s="47"/>
      <c r="R130" s="43"/>
      <c r="S130" s="44"/>
    </row>
    <row r="131" spans="1:20" ht="13.5" customHeight="1">
      <c r="A131" s="38" t="s">
        <v>102</v>
      </c>
      <c r="B131" s="216" t="s">
        <v>103</v>
      </c>
      <c r="C131" s="216"/>
      <c r="D131" s="216"/>
      <c r="E131" s="216"/>
      <c r="F131" s="216"/>
      <c r="G131" s="216"/>
      <c r="H131" s="216"/>
      <c r="I131" s="216"/>
      <c r="J131" s="216"/>
      <c r="K131" s="216"/>
      <c r="L131" s="216"/>
      <c r="M131" s="216"/>
      <c r="N131" s="216"/>
      <c r="O131" s="216"/>
      <c r="P131" s="216"/>
      <c r="Q131" s="216"/>
      <c r="R131" s="217" t="s">
        <v>104</v>
      </c>
      <c r="S131" s="218">
        <f>IF(J129&gt;Q133,0,J129)</f>
        <v>0</v>
      </c>
      <c r="T131" s="210" t="s">
        <v>105</v>
      </c>
    </row>
    <row r="132" spans="1:20" ht="27.75" customHeight="1">
      <c r="A132" s="45"/>
      <c r="B132" s="48">
        <v>3</v>
      </c>
      <c r="C132" s="48">
        <v>4</v>
      </c>
      <c r="D132" s="48">
        <v>5</v>
      </c>
      <c r="E132" s="48">
        <v>6</v>
      </c>
      <c r="F132" s="48">
        <v>7</v>
      </c>
      <c r="G132" s="48">
        <v>8</v>
      </c>
      <c r="H132" s="48">
        <v>9</v>
      </c>
      <c r="I132" s="48">
        <v>10</v>
      </c>
      <c r="J132" s="48">
        <v>11</v>
      </c>
      <c r="K132" s="48">
        <v>12</v>
      </c>
      <c r="L132" s="48">
        <v>1</v>
      </c>
      <c r="M132" s="48">
        <v>2</v>
      </c>
      <c r="N132" s="48">
        <v>3</v>
      </c>
      <c r="O132" s="48">
        <v>4</v>
      </c>
      <c r="P132" s="48">
        <v>5</v>
      </c>
      <c r="Q132" s="49" t="s">
        <v>107</v>
      </c>
      <c r="R132" s="217"/>
      <c r="S132" s="218"/>
      <c r="T132" s="210"/>
    </row>
    <row r="133" spans="1:20" ht="28.5" customHeight="1">
      <c r="A133" s="97" t="s">
        <v>517</v>
      </c>
      <c r="B133" s="51"/>
      <c r="C133" s="51"/>
      <c r="D133" s="51"/>
      <c r="E133" s="51"/>
      <c r="F133" s="51"/>
      <c r="G133" s="51"/>
      <c r="H133" s="51"/>
      <c r="I133" s="51"/>
      <c r="J133" s="51"/>
      <c r="K133" s="51"/>
      <c r="L133" s="51"/>
      <c r="M133" s="51"/>
      <c r="N133" s="51"/>
      <c r="O133" s="51"/>
      <c r="P133" s="51"/>
      <c r="Q133" s="52">
        <f>SUM(B133:P133)</f>
        <v>0</v>
      </c>
      <c r="R133" s="211" t="s">
        <v>108</v>
      </c>
      <c r="S133" s="211"/>
      <c r="T133" s="53"/>
    </row>
    <row r="134" spans="1:20" ht="24" customHeight="1">
      <c r="A134" s="50" t="s">
        <v>109</v>
      </c>
      <c r="B134" s="51"/>
      <c r="C134" s="51"/>
      <c r="D134" s="51"/>
      <c r="E134" s="51"/>
      <c r="F134" s="51"/>
      <c r="G134" s="51"/>
      <c r="H134" s="51"/>
      <c r="I134" s="51"/>
      <c r="J134" s="51"/>
      <c r="K134" s="51"/>
      <c r="L134" s="51"/>
      <c r="M134" s="51"/>
      <c r="N134" s="51"/>
      <c r="O134" s="51"/>
      <c r="P134" s="51"/>
      <c r="Q134" s="52"/>
      <c r="R134" s="212">
        <f>S131*J130</f>
        <v>0</v>
      </c>
      <c r="S134" s="212"/>
      <c r="T134" s="53"/>
    </row>
    <row r="135" spans="1:20" ht="24" customHeight="1">
      <c r="A135" s="50" t="s">
        <v>110</v>
      </c>
      <c r="B135" s="54">
        <f>IF($T135=0,0,VLOOKUP($T135,単価データ!$A$1:$AH$10714,16,FALSE))</f>
        <v>0</v>
      </c>
      <c r="C135" s="54">
        <f>IF($T135=0,0,VLOOKUP($T135,単価データ!$A$1:$AH$10714,17,FALSE))</f>
        <v>0</v>
      </c>
      <c r="D135" s="54">
        <f>IF($T135=0,0,VLOOKUP($T135,単価データ!$A$1:$AH$10714,19,FALSE))</f>
        <v>0</v>
      </c>
      <c r="E135" s="54">
        <f>IF($T135=0,0,VLOOKUP($T135,単価データ!$A$1:$AH$10714,22,FALSE))</f>
        <v>0</v>
      </c>
      <c r="F135" s="54">
        <f>IF($T135=0,0,VLOOKUP($T135,単価データ!$A$1:$AH$10714,23,FALSE))</f>
        <v>0</v>
      </c>
      <c r="G135" s="54">
        <f>IF($T135=0,0,VLOOKUP($T135,単価データ!$A$1:$AH$10714,24,FALSE))</f>
        <v>0</v>
      </c>
      <c r="H135" s="54">
        <f>IF($T135=0,0,VLOOKUP($T135,単価データ!$A$1:$AH$10714,25,FALSE))</f>
        <v>0</v>
      </c>
      <c r="I135" s="54">
        <f>IF($T135=0,0,VLOOKUP($T135,単価データ!$A$1:$AH$10714,26,FALSE))</f>
        <v>0</v>
      </c>
      <c r="J135" s="54">
        <f>IF($T135=0,0,VLOOKUP($T135,単価データ!$A$1:$AH$10714,27,FALSE))</f>
        <v>0</v>
      </c>
      <c r="K135" s="54">
        <f>IF($T135=0,0,VLOOKUP($T135,単価データ!$A$1:$AH$10714,28,FALSE))</f>
        <v>0</v>
      </c>
      <c r="L135" s="54">
        <f>IF($T135=0,0,VLOOKUP($T135,単価データ!$A$1:$AH$10714,29,FALSE))</f>
        <v>0</v>
      </c>
      <c r="M135" s="54">
        <f>IF($T135=0,0,VLOOKUP($T135,単価データ!$A$1:$AH$10714,30,FALSE))</f>
        <v>0</v>
      </c>
      <c r="N135" s="54">
        <f>IF($T135=0,0,VLOOKUP($T135,単価データ!$A$1:$AH$10714,31,FALSE))</f>
        <v>0</v>
      </c>
      <c r="O135" s="54">
        <f>IF($T135=0,0,VLOOKUP($T135,単価データ!$A$1:$AH$10714,32,FALSE))</f>
        <v>0</v>
      </c>
      <c r="P135" s="54">
        <f>IF($T135=0,0,VLOOKUP($T135,単価データ!$A$1:$AH$10714,33,FALSE))</f>
        <v>0</v>
      </c>
      <c r="Q135" s="55" t="s">
        <v>111</v>
      </c>
      <c r="R135" s="213" t="s">
        <v>112</v>
      </c>
      <c r="S135" s="213"/>
      <c r="T135" s="56"/>
    </row>
    <row r="136" spans="1:20" ht="25.5">
      <c r="A136" s="50" t="s">
        <v>113</v>
      </c>
      <c r="B136" s="52">
        <f t="shared" ref="B136:P136" si="33">B133*B134</f>
        <v>0</v>
      </c>
      <c r="C136" s="52">
        <f t="shared" si="33"/>
        <v>0</v>
      </c>
      <c r="D136" s="52">
        <f t="shared" si="33"/>
        <v>0</v>
      </c>
      <c r="E136" s="52">
        <f t="shared" si="33"/>
        <v>0</v>
      </c>
      <c r="F136" s="52">
        <f t="shared" si="33"/>
        <v>0</v>
      </c>
      <c r="G136" s="52">
        <f t="shared" si="33"/>
        <v>0</v>
      </c>
      <c r="H136" s="52">
        <f t="shared" si="33"/>
        <v>0</v>
      </c>
      <c r="I136" s="52">
        <f t="shared" si="33"/>
        <v>0</v>
      </c>
      <c r="J136" s="52">
        <f t="shared" si="33"/>
        <v>0</v>
      </c>
      <c r="K136" s="52">
        <f t="shared" si="33"/>
        <v>0</v>
      </c>
      <c r="L136" s="52">
        <f t="shared" si="33"/>
        <v>0</v>
      </c>
      <c r="M136" s="52">
        <f t="shared" si="33"/>
        <v>0</v>
      </c>
      <c r="N136" s="52">
        <f t="shared" si="33"/>
        <v>0</v>
      </c>
      <c r="O136" s="52">
        <f t="shared" si="33"/>
        <v>0</v>
      </c>
      <c r="P136" s="52">
        <f t="shared" si="33"/>
        <v>0</v>
      </c>
      <c r="Q136" s="52">
        <f t="shared" ref="Q136:Q137" si="34">SUM(B136:P136)</f>
        <v>0</v>
      </c>
      <c r="R136" s="213">
        <f>IF(S131=0,0,IF(J129=Q133,Q136,ROUNDDOWN((J129/Q133)*Q136,0)))</f>
        <v>0</v>
      </c>
      <c r="S136" s="213"/>
      <c r="T136" s="53"/>
    </row>
    <row r="137" spans="1:20" ht="25.5">
      <c r="A137" s="57" t="s">
        <v>114</v>
      </c>
      <c r="B137" s="58">
        <f t="shared" ref="B137:P137" si="35">B133*B135</f>
        <v>0</v>
      </c>
      <c r="C137" s="58">
        <f t="shared" si="35"/>
        <v>0</v>
      </c>
      <c r="D137" s="58">
        <f t="shared" si="35"/>
        <v>0</v>
      </c>
      <c r="E137" s="58">
        <f t="shared" si="35"/>
        <v>0</v>
      </c>
      <c r="F137" s="58">
        <f t="shared" si="35"/>
        <v>0</v>
      </c>
      <c r="G137" s="58">
        <f t="shared" si="35"/>
        <v>0</v>
      </c>
      <c r="H137" s="58">
        <f t="shared" si="35"/>
        <v>0</v>
      </c>
      <c r="I137" s="58">
        <f t="shared" si="35"/>
        <v>0</v>
      </c>
      <c r="J137" s="58">
        <f t="shared" si="35"/>
        <v>0</v>
      </c>
      <c r="K137" s="58">
        <f t="shared" si="35"/>
        <v>0</v>
      </c>
      <c r="L137" s="58">
        <f t="shared" si="35"/>
        <v>0</v>
      </c>
      <c r="M137" s="58">
        <f t="shared" si="35"/>
        <v>0</v>
      </c>
      <c r="N137" s="58">
        <f t="shared" si="35"/>
        <v>0</v>
      </c>
      <c r="O137" s="58">
        <f t="shared" si="35"/>
        <v>0</v>
      </c>
      <c r="P137" s="58">
        <f t="shared" si="35"/>
        <v>0</v>
      </c>
      <c r="Q137" s="58">
        <f t="shared" si="34"/>
        <v>0</v>
      </c>
      <c r="R137" s="211" t="s">
        <v>115</v>
      </c>
      <c r="S137" s="211"/>
      <c r="T137" s="53"/>
    </row>
    <row r="138" spans="1:20" ht="26.25" customHeight="1">
      <c r="A138" s="59" t="s">
        <v>116</v>
      </c>
      <c r="B138" s="214" t="s">
        <v>117</v>
      </c>
      <c r="C138" s="214"/>
      <c r="D138" s="214"/>
      <c r="E138" s="214"/>
      <c r="F138" s="214"/>
      <c r="G138" s="214"/>
      <c r="H138" s="214"/>
      <c r="I138" s="60">
        <f>Q137</f>
        <v>0</v>
      </c>
      <c r="J138" s="61" t="s">
        <v>118</v>
      </c>
      <c r="K138" s="60">
        <f>Q133</f>
        <v>0</v>
      </c>
      <c r="L138" s="62" t="s">
        <v>53</v>
      </c>
      <c r="M138" s="60"/>
      <c r="N138" s="61"/>
      <c r="O138" s="63">
        <f>IF(K138=0,0,I138/K138)</f>
        <v>0</v>
      </c>
      <c r="P138" s="64" t="s">
        <v>69</v>
      </c>
      <c r="Q138" s="65">
        <f>IF(LEN(ROUND(O138,0))&lt;4,ROUND(O138,0),ROUND(O138,-(LEN(ROUND(O138,0))-3)))</f>
        <v>0</v>
      </c>
      <c r="R138" s="213">
        <f>S131*Q138</f>
        <v>0</v>
      </c>
      <c r="S138" s="213"/>
      <c r="T138" s="53"/>
    </row>
    <row r="140" spans="1:20">
      <c r="A140" s="38" t="s">
        <v>136</v>
      </c>
      <c r="B140" s="215" t="s">
        <v>97</v>
      </c>
      <c r="C140" s="215"/>
      <c r="D140" s="215"/>
      <c r="E140" s="215"/>
      <c r="F140" s="215"/>
      <c r="G140" s="215"/>
      <c r="H140" s="215"/>
      <c r="I140" s="39" t="s">
        <v>53</v>
      </c>
      <c r="J140" s="40">
        <v>1</v>
      </c>
      <c r="K140" s="68" t="s">
        <v>125</v>
      </c>
      <c r="L140" s="42"/>
      <c r="M140" s="43"/>
      <c r="N140" s="43"/>
      <c r="O140" s="43"/>
      <c r="P140" s="43"/>
      <c r="Q140" s="43"/>
      <c r="R140" s="43"/>
      <c r="S140" s="44"/>
    </row>
    <row r="141" spans="1:20">
      <c r="A141" s="45"/>
      <c r="B141" s="215" t="s">
        <v>100</v>
      </c>
      <c r="C141" s="215"/>
      <c r="D141" s="215"/>
      <c r="E141" s="215"/>
      <c r="F141" s="215"/>
      <c r="G141" s="215"/>
      <c r="H141" s="215"/>
      <c r="I141" s="39" t="s">
        <v>53</v>
      </c>
      <c r="J141" s="40"/>
      <c r="K141" s="39" t="s">
        <v>101</v>
      </c>
      <c r="L141" s="46"/>
      <c r="M141" s="47"/>
      <c r="N141" s="47"/>
      <c r="O141" s="47"/>
      <c r="P141" s="47"/>
      <c r="Q141" s="47"/>
      <c r="R141" s="43"/>
      <c r="S141" s="44"/>
    </row>
    <row r="142" spans="1:20" ht="13.5" customHeight="1">
      <c r="A142" s="38" t="s">
        <v>102</v>
      </c>
      <c r="B142" s="216" t="s">
        <v>103</v>
      </c>
      <c r="C142" s="216"/>
      <c r="D142" s="216"/>
      <c r="E142" s="216"/>
      <c r="F142" s="216"/>
      <c r="G142" s="216"/>
      <c r="H142" s="216"/>
      <c r="I142" s="216"/>
      <c r="J142" s="216"/>
      <c r="K142" s="216"/>
      <c r="L142" s="216"/>
      <c r="M142" s="216"/>
      <c r="N142" s="216"/>
      <c r="O142" s="216"/>
      <c r="P142" s="216"/>
      <c r="Q142" s="216"/>
      <c r="R142" s="217" t="s">
        <v>104</v>
      </c>
      <c r="S142" s="218">
        <f>IF(J140&gt;Q144,0,J140)</f>
        <v>0</v>
      </c>
      <c r="T142" s="210" t="s">
        <v>105</v>
      </c>
    </row>
    <row r="143" spans="1:20" ht="27.75" customHeight="1">
      <c r="A143" s="45"/>
      <c r="B143" s="48">
        <v>3</v>
      </c>
      <c r="C143" s="48">
        <v>4</v>
      </c>
      <c r="D143" s="48">
        <v>5</v>
      </c>
      <c r="E143" s="48">
        <v>6</v>
      </c>
      <c r="F143" s="48">
        <v>7</v>
      </c>
      <c r="G143" s="48">
        <v>8</v>
      </c>
      <c r="H143" s="48">
        <v>9</v>
      </c>
      <c r="I143" s="48">
        <v>10</v>
      </c>
      <c r="J143" s="48">
        <v>11</v>
      </c>
      <c r="K143" s="48">
        <v>12</v>
      </c>
      <c r="L143" s="48">
        <v>1</v>
      </c>
      <c r="M143" s="48">
        <v>2</v>
      </c>
      <c r="N143" s="48">
        <v>3</v>
      </c>
      <c r="O143" s="48">
        <v>4</v>
      </c>
      <c r="P143" s="48">
        <v>5</v>
      </c>
      <c r="Q143" s="49" t="s">
        <v>107</v>
      </c>
      <c r="R143" s="217"/>
      <c r="S143" s="218"/>
      <c r="T143" s="210"/>
    </row>
    <row r="144" spans="1:20" ht="28.5" customHeight="1">
      <c r="A144" s="97" t="s">
        <v>517</v>
      </c>
      <c r="B144" s="51"/>
      <c r="C144" s="51"/>
      <c r="D144" s="51"/>
      <c r="E144" s="51"/>
      <c r="F144" s="51"/>
      <c r="G144" s="51"/>
      <c r="H144" s="51"/>
      <c r="I144" s="51"/>
      <c r="J144" s="51"/>
      <c r="K144" s="51"/>
      <c r="L144" s="51"/>
      <c r="M144" s="51"/>
      <c r="N144" s="51"/>
      <c r="O144" s="51"/>
      <c r="P144" s="51"/>
      <c r="Q144" s="52">
        <f>SUM(B144:P144)</f>
        <v>0</v>
      </c>
      <c r="R144" s="211" t="s">
        <v>108</v>
      </c>
      <c r="S144" s="211"/>
      <c r="T144" s="53"/>
    </row>
    <row r="145" spans="1:20" ht="24" customHeight="1">
      <c r="A145" s="50" t="s">
        <v>109</v>
      </c>
      <c r="B145" s="51"/>
      <c r="C145" s="51"/>
      <c r="D145" s="51"/>
      <c r="E145" s="51"/>
      <c r="F145" s="51"/>
      <c r="G145" s="51"/>
      <c r="H145" s="51"/>
      <c r="I145" s="51"/>
      <c r="J145" s="51"/>
      <c r="K145" s="51"/>
      <c r="L145" s="51"/>
      <c r="M145" s="51"/>
      <c r="N145" s="51"/>
      <c r="O145" s="51"/>
      <c r="P145" s="51"/>
      <c r="Q145" s="52"/>
      <c r="R145" s="212">
        <f>S142*J141</f>
        <v>0</v>
      </c>
      <c r="S145" s="212"/>
      <c r="T145" s="53"/>
    </row>
    <row r="146" spans="1:20" ht="24" customHeight="1">
      <c r="A146" s="50" t="s">
        <v>110</v>
      </c>
      <c r="B146" s="54">
        <f>IF($T146=0,0,VLOOKUP($T146,単価データ!$A$1:$AH$10714,16,FALSE))</f>
        <v>0</v>
      </c>
      <c r="C146" s="54">
        <f>IF($T146=0,0,VLOOKUP($T146,単価データ!$A$1:$AH$10714,17,FALSE))</f>
        <v>0</v>
      </c>
      <c r="D146" s="54">
        <f>IF($T146=0,0,VLOOKUP($T146,単価データ!$A$1:$AH$10714,19,FALSE))</f>
        <v>0</v>
      </c>
      <c r="E146" s="54">
        <f>IF($T146=0,0,VLOOKUP($T146,単価データ!$A$1:$AH$10714,22,FALSE))</f>
        <v>0</v>
      </c>
      <c r="F146" s="54">
        <f>IF($T146=0,0,VLOOKUP($T146,単価データ!$A$1:$AH$10714,23,FALSE))</f>
        <v>0</v>
      </c>
      <c r="G146" s="54">
        <f>IF($T146=0,0,VLOOKUP($T146,単価データ!$A$1:$AH$10714,24,FALSE))</f>
        <v>0</v>
      </c>
      <c r="H146" s="54">
        <f>IF($T146=0,0,VLOOKUP($T146,単価データ!$A$1:$AH$10714,25,FALSE))</f>
        <v>0</v>
      </c>
      <c r="I146" s="54">
        <f>IF($T146=0,0,VLOOKUP($T146,単価データ!$A$1:$AH$10714,26,FALSE))</f>
        <v>0</v>
      </c>
      <c r="J146" s="54">
        <f>IF($T146=0,0,VLOOKUP($T146,単価データ!$A$1:$AH$10714,27,FALSE))</f>
        <v>0</v>
      </c>
      <c r="K146" s="54">
        <f>IF($T146=0,0,VLOOKUP($T146,単価データ!$A$1:$AH$10714,28,FALSE))</f>
        <v>0</v>
      </c>
      <c r="L146" s="54">
        <f>IF($T146=0,0,VLOOKUP($T146,単価データ!$A$1:$AH$10714,29,FALSE))</f>
        <v>0</v>
      </c>
      <c r="M146" s="54">
        <f>IF($T146=0,0,VLOOKUP($T146,単価データ!$A$1:$AH$10714,30,FALSE))</f>
        <v>0</v>
      </c>
      <c r="N146" s="54">
        <f>IF($T146=0,0,VLOOKUP($T146,単価データ!$A$1:$AH$10714,31,FALSE))</f>
        <v>0</v>
      </c>
      <c r="O146" s="54">
        <f>IF($T146=0,0,VLOOKUP($T146,単価データ!$A$1:$AH$10714,32,FALSE))</f>
        <v>0</v>
      </c>
      <c r="P146" s="54">
        <f>IF($T146=0,0,VLOOKUP($T146,単価データ!$A$1:$AH$10714,33,FALSE))</f>
        <v>0</v>
      </c>
      <c r="Q146" s="55" t="s">
        <v>111</v>
      </c>
      <c r="R146" s="213" t="s">
        <v>112</v>
      </c>
      <c r="S146" s="213"/>
      <c r="T146" s="56"/>
    </row>
    <row r="147" spans="1:20" ht="25.5">
      <c r="A147" s="50" t="s">
        <v>113</v>
      </c>
      <c r="B147" s="52">
        <f t="shared" ref="B147:P147" si="36">B144*B145</f>
        <v>0</v>
      </c>
      <c r="C147" s="52">
        <f t="shared" si="36"/>
        <v>0</v>
      </c>
      <c r="D147" s="52">
        <f t="shared" si="36"/>
        <v>0</v>
      </c>
      <c r="E147" s="52">
        <f t="shared" si="36"/>
        <v>0</v>
      </c>
      <c r="F147" s="52">
        <f t="shared" si="36"/>
        <v>0</v>
      </c>
      <c r="G147" s="52">
        <f t="shared" si="36"/>
        <v>0</v>
      </c>
      <c r="H147" s="52">
        <f t="shared" si="36"/>
        <v>0</v>
      </c>
      <c r="I147" s="52">
        <f t="shared" si="36"/>
        <v>0</v>
      </c>
      <c r="J147" s="52">
        <f t="shared" si="36"/>
        <v>0</v>
      </c>
      <c r="K147" s="52">
        <f t="shared" si="36"/>
        <v>0</v>
      </c>
      <c r="L147" s="52">
        <f t="shared" si="36"/>
        <v>0</v>
      </c>
      <c r="M147" s="52">
        <f t="shared" si="36"/>
        <v>0</v>
      </c>
      <c r="N147" s="52">
        <f t="shared" si="36"/>
        <v>0</v>
      </c>
      <c r="O147" s="52">
        <f t="shared" si="36"/>
        <v>0</v>
      </c>
      <c r="P147" s="52">
        <f t="shared" si="36"/>
        <v>0</v>
      </c>
      <c r="Q147" s="52">
        <f t="shared" ref="Q147:Q148" si="37">SUM(B147:P147)</f>
        <v>0</v>
      </c>
      <c r="R147" s="213">
        <f>IF(S142=0,0,IF(J140=Q144,Q147,ROUNDDOWN((J140/Q144)*Q147,0)))</f>
        <v>0</v>
      </c>
      <c r="S147" s="213"/>
      <c r="T147" s="53"/>
    </row>
    <row r="148" spans="1:20" ht="25.5">
      <c r="A148" s="57" t="s">
        <v>114</v>
      </c>
      <c r="B148" s="58">
        <f t="shared" ref="B148:P148" si="38">B144*B146</f>
        <v>0</v>
      </c>
      <c r="C148" s="58">
        <f t="shared" si="38"/>
        <v>0</v>
      </c>
      <c r="D148" s="58">
        <f t="shared" si="38"/>
        <v>0</v>
      </c>
      <c r="E148" s="58">
        <f t="shared" si="38"/>
        <v>0</v>
      </c>
      <c r="F148" s="58">
        <f t="shared" si="38"/>
        <v>0</v>
      </c>
      <c r="G148" s="58">
        <f t="shared" si="38"/>
        <v>0</v>
      </c>
      <c r="H148" s="58">
        <f t="shared" si="38"/>
        <v>0</v>
      </c>
      <c r="I148" s="58">
        <f t="shared" si="38"/>
        <v>0</v>
      </c>
      <c r="J148" s="58">
        <f t="shared" si="38"/>
        <v>0</v>
      </c>
      <c r="K148" s="58">
        <f t="shared" si="38"/>
        <v>0</v>
      </c>
      <c r="L148" s="58">
        <f t="shared" si="38"/>
        <v>0</v>
      </c>
      <c r="M148" s="58">
        <f t="shared" si="38"/>
        <v>0</v>
      </c>
      <c r="N148" s="58">
        <f t="shared" si="38"/>
        <v>0</v>
      </c>
      <c r="O148" s="58">
        <f t="shared" si="38"/>
        <v>0</v>
      </c>
      <c r="P148" s="58">
        <f t="shared" si="38"/>
        <v>0</v>
      </c>
      <c r="Q148" s="58">
        <f t="shared" si="37"/>
        <v>0</v>
      </c>
      <c r="R148" s="211" t="s">
        <v>115</v>
      </c>
      <c r="S148" s="211"/>
      <c r="T148" s="53"/>
    </row>
    <row r="149" spans="1:20" ht="26.25" customHeight="1">
      <c r="A149" s="59" t="s">
        <v>116</v>
      </c>
      <c r="B149" s="214" t="s">
        <v>117</v>
      </c>
      <c r="C149" s="214"/>
      <c r="D149" s="214"/>
      <c r="E149" s="214"/>
      <c r="F149" s="214"/>
      <c r="G149" s="214"/>
      <c r="H149" s="214"/>
      <c r="I149" s="60">
        <f>Q148</f>
        <v>0</v>
      </c>
      <c r="J149" s="61" t="s">
        <v>118</v>
      </c>
      <c r="K149" s="60">
        <f>Q144</f>
        <v>0</v>
      </c>
      <c r="L149" s="62" t="s">
        <v>53</v>
      </c>
      <c r="M149" s="60"/>
      <c r="N149" s="61"/>
      <c r="O149" s="63">
        <f>IF(K149=0,0,I149/K149)</f>
        <v>0</v>
      </c>
      <c r="P149" s="64" t="s">
        <v>69</v>
      </c>
      <c r="Q149" s="65">
        <f>IF(LEN(ROUND(O149,0))&lt;4,ROUND(O149,0),ROUND(O149,-(LEN(ROUND(O149,0))-3)))</f>
        <v>0</v>
      </c>
      <c r="R149" s="213">
        <f>S142*Q149</f>
        <v>0</v>
      </c>
      <c r="S149" s="213"/>
      <c r="T149" s="53"/>
    </row>
    <row r="151" spans="1:20">
      <c r="A151" s="38" t="s">
        <v>137</v>
      </c>
      <c r="B151" s="215" t="s">
        <v>97</v>
      </c>
      <c r="C151" s="215"/>
      <c r="D151" s="215"/>
      <c r="E151" s="215"/>
      <c r="F151" s="215"/>
      <c r="G151" s="215"/>
      <c r="H151" s="215"/>
      <c r="I151" s="39" t="s">
        <v>53</v>
      </c>
      <c r="J151" s="40">
        <v>1</v>
      </c>
      <c r="K151" s="68" t="s">
        <v>125</v>
      </c>
      <c r="L151" s="42"/>
      <c r="M151" s="43"/>
      <c r="N151" s="43"/>
      <c r="O151" s="43"/>
      <c r="P151" s="43"/>
      <c r="Q151" s="43"/>
      <c r="R151" s="43"/>
      <c r="S151" s="44"/>
    </row>
    <row r="152" spans="1:20">
      <c r="A152" s="45"/>
      <c r="B152" s="215" t="s">
        <v>100</v>
      </c>
      <c r="C152" s="215"/>
      <c r="D152" s="215"/>
      <c r="E152" s="215"/>
      <c r="F152" s="215"/>
      <c r="G152" s="215"/>
      <c r="H152" s="215"/>
      <c r="I152" s="39" t="s">
        <v>53</v>
      </c>
      <c r="J152" s="40"/>
      <c r="K152" s="39" t="s">
        <v>101</v>
      </c>
      <c r="L152" s="46"/>
      <c r="M152" s="47"/>
      <c r="N152" s="47"/>
      <c r="O152" s="47"/>
      <c r="P152" s="47"/>
      <c r="Q152" s="47"/>
      <c r="R152" s="43"/>
      <c r="S152" s="44"/>
    </row>
    <row r="153" spans="1:20" ht="13.5" customHeight="1">
      <c r="A153" s="38" t="s">
        <v>102</v>
      </c>
      <c r="B153" s="216" t="s">
        <v>103</v>
      </c>
      <c r="C153" s="216"/>
      <c r="D153" s="216"/>
      <c r="E153" s="216"/>
      <c r="F153" s="216"/>
      <c r="G153" s="216"/>
      <c r="H153" s="216"/>
      <c r="I153" s="216"/>
      <c r="J153" s="216"/>
      <c r="K153" s="216"/>
      <c r="L153" s="216"/>
      <c r="M153" s="216"/>
      <c r="N153" s="216"/>
      <c r="O153" s="216"/>
      <c r="P153" s="216"/>
      <c r="Q153" s="216"/>
      <c r="R153" s="217" t="s">
        <v>104</v>
      </c>
      <c r="S153" s="218">
        <f>IF(J151&gt;Q155,0,J151)</f>
        <v>0</v>
      </c>
      <c r="T153" s="210" t="s">
        <v>105</v>
      </c>
    </row>
    <row r="154" spans="1:20" ht="27.75" customHeight="1">
      <c r="A154" s="45"/>
      <c r="B154" s="48">
        <v>3</v>
      </c>
      <c r="C154" s="48">
        <v>4</v>
      </c>
      <c r="D154" s="48">
        <v>5</v>
      </c>
      <c r="E154" s="48">
        <v>6</v>
      </c>
      <c r="F154" s="48">
        <v>7</v>
      </c>
      <c r="G154" s="48">
        <v>8</v>
      </c>
      <c r="H154" s="48">
        <v>9</v>
      </c>
      <c r="I154" s="48">
        <v>10</v>
      </c>
      <c r="J154" s="48">
        <v>11</v>
      </c>
      <c r="K154" s="48">
        <v>12</v>
      </c>
      <c r="L154" s="48">
        <v>1</v>
      </c>
      <c r="M154" s="48">
        <v>2</v>
      </c>
      <c r="N154" s="48">
        <v>3</v>
      </c>
      <c r="O154" s="48">
        <v>4</v>
      </c>
      <c r="P154" s="48">
        <v>5</v>
      </c>
      <c r="Q154" s="49" t="s">
        <v>107</v>
      </c>
      <c r="R154" s="217"/>
      <c r="S154" s="218"/>
      <c r="T154" s="210"/>
    </row>
    <row r="155" spans="1:20" ht="28.5" customHeight="1">
      <c r="A155" s="97" t="s">
        <v>517</v>
      </c>
      <c r="B155" s="51"/>
      <c r="C155" s="51"/>
      <c r="D155" s="51"/>
      <c r="E155" s="51"/>
      <c r="F155" s="51"/>
      <c r="G155" s="51"/>
      <c r="H155" s="51"/>
      <c r="I155" s="51"/>
      <c r="J155" s="51"/>
      <c r="K155" s="51"/>
      <c r="L155" s="51"/>
      <c r="M155" s="51"/>
      <c r="N155" s="51"/>
      <c r="O155" s="51"/>
      <c r="P155" s="51"/>
      <c r="Q155" s="52">
        <f>SUM(B155:P155)</f>
        <v>0</v>
      </c>
      <c r="R155" s="211" t="s">
        <v>108</v>
      </c>
      <c r="S155" s="211"/>
      <c r="T155" s="53"/>
    </row>
    <row r="156" spans="1:20" ht="24" customHeight="1">
      <c r="A156" s="50" t="s">
        <v>109</v>
      </c>
      <c r="B156" s="51"/>
      <c r="C156" s="51"/>
      <c r="D156" s="51"/>
      <c r="E156" s="51"/>
      <c r="F156" s="51"/>
      <c r="G156" s="51"/>
      <c r="H156" s="51"/>
      <c r="I156" s="51"/>
      <c r="J156" s="51"/>
      <c r="K156" s="51"/>
      <c r="L156" s="51"/>
      <c r="M156" s="51"/>
      <c r="N156" s="51"/>
      <c r="O156" s="51"/>
      <c r="P156" s="51"/>
      <c r="Q156" s="52"/>
      <c r="R156" s="212">
        <f>S153*J152</f>
        <v>0</v>
      </c>
      <c r="S156" s="212"/>
      <c r="T156" s="53"/>
    </row>
    <row r="157" spans="1:20" ht="24" customHeight="1">
      <c r="A157" s="50" t="s">
        <v>110</v>
      </c>
      <c r="B157" s="54">
        <f>IF($T157=0,0,VLOOKUP($T157,単価データ!$A$1:$AH$10714,16,FALSE))</f>
        <v>0</v>
      </c>
      <c r="C157" s="54">
        <f>IF($T157=0,0,VLOOKUP($T157,単価データ!$A$1:$AH$10714,17,FALSE))</f>
        <v>0</v>
      </c>
      <c r="D157" s="54">
        <f>IF($T157=0,0,VLOOKUP($T157,単価データ!$A$1:$AH$10714,19,FALSE))</f>
        <v>0</v>
      </c>
      <c r="E157" s="54">
        <f>IF($T157=0,0,VLOOKUP($T157,単価データ!$A$1:$AH$10714,22,FALSE))</f>
        <v>0</v>
      </c>
      <c r="F157" s="54">
        <f>IF($T157=0,0,VLOOKUP($T157,単価データ!$A$1:$AH$10714,23,FALSE))</f>
        <v>0</v>
      </c>
      <c r="G157" s="54">
        <f>IF($T157=0,0,VLOOKUP($T157,単価データ!$A$1:$AH$10714,24,FALSE))</f>
        <v>0</v>
      </c>
      <c r="H157" s="54">
        <f>IF($T157=0,0,VLOOKUP($T157,単価データ!$A$1:$AH$10714,25,FALSE))</f>
        <v>0</v>
      </c>
      <c r="I157" s="54">
        <f>IF($T157=0,0,VLOOKUP($T157,単価データ!$A$1:$AH$10714,26,FALSE))</f>
        <v>0</v>
      </c>
      <c r="J157" s="54">
        <f>IF($T157=0,0,VLOOKUP($T157,単価データ!$A$1:$AH$10714,27,FALSE))</f>
        <v>0</v>
      </c>
      <c r="K157" s="54">
        <f>IF($T157=0,0,VLOOKUP($T157,単価データ!$A$1:$AH$10714,28,FALSE))</f>
        <v>0</v>
      </c>
      <c r="L157" s="54">
        <f>IF($T157=0,0,VLOOKUP($T157,単価データ!$A$1:$AH$10714,29,FALSE))</f>
        <v>0</v>
      </c>
      <c r="M157" s="54">
        <f>IF($T157=0,0,VLOOKUP($T157,単価データ!$A$1:$AH$10714,30,FALSE))</f>
        <v>0</v>
      </c>
      <c r="N157" s="54">
        <f>IF($T157=0,0,VLOOKUP($T157,単価データ!$A$1:$AH$10714,31,FALSE))</f>
        <v>0</v>
      </c>
      <c r="O157" s="54">
        <f>IF($T157=0,0,VLOOKUP($T157,単価データ!$A$1:$AH$10714,32,FALSE))</f>
        <v>0</v>
      </c>
      <c r="P157" s="54">
        <f>IF($T157=0,0,VLOOKUP($T157,単価データ!$A$1:$AH$10714,33,FALSE))</f>
        <v>0</v>
      </c>
      <c r="Q157" s="55" t="s">
        <v>111</v>
      </c>
      <c r="R157" s="213" t="s">
        <v>112</v>
      </c>
      <c r="S157" s="213"/>
      <c r="T157" s="56"/>
    </row>
    <row r="158" spans="1:20" ht="25.5">
      <c r="A158" s="50" t="s">
        <v>113</v>
      </c>
      <c r="B158" s="52">
        <f t="shared" ref="B158:P158" si="39">B155*B156</f>
        <v>0</v>
      </c>
      <c r="C158" s="52">
        <f t="shared" si="39"/>
        <v>0</v>
      </c>
      <c r="D158" s="52">
        <f t="shared" si="39"/>
        <v>0</v>
      </c>
      <c r="E158" s="52">
        <f t="shared" si="39"/>
        <v>0</v>
      </c>
      <c r="F158" s="52">
        <f t="shared" si="39"/>
        <v>0</v>
      </c>
      <c r="G158" s="52">
        <f t="shared" si="39"/>
        <v>0</v>
      </c>
      <c r="H158" s="52">
        <f t="shared" si="39"/>
        <v>0</v>
      </c>
      <c r="I158" s="52">
        <f t="shared" si="39"/>
        <v>0</v>
      </c>
      <c r="J158" s="52">
        <f t="shared" si="39"/>
        <v>0</v>
      </c>
      <c r="K158" s="52">
        <f t="shared" si="39"/>
        <v>0</v>
      </c>
      <c r="L158" s="52">
        <f t="shared" si="39"/>
        <v>0</v>
      </c>
      <c r="M158" s="52">
        <f t="shared" si="39"/>
        <v>0</v>
      </c>
      <c r="N158" s="52">
        <f t="shared" si="39"/>
        <v>0</v>
      </c>
      <c r="O158" s="52">
        <f t="shared" si="39"/>
        <v>0</v>
      </c>
      <c r="P158" s="52">
        <f t="shared" si="39"/>
        <v>0</v>
      </c>
      <c r="Q158" s="52">
        <f t="shared" ref="Q158:Q159" si="40">SUM(B158:P158)</f>
        <v>0</v>
      </c>
      <c r="R158" s="213">
        <f>IF(S153=0,0,IF(J151=Q155,Q158,ROUNDDOWN((J151/Q155)*Q158,0)))</f>
        <v>0</v>
      </c>
      <c r="S158" s="213"/>
      <c r="T158" s="53"/>
    </row>
    <row r="159" spans="1:20" ht="25.5">
      <c r="A159" s="57" t="s">
        <v>114</v>
      </c>
      <c r="B159" s="58">
        <f t="shared" ref="B159:P159" si="41">B155*B157</f>
        <v>0</v>
      </c>
      <c r="C159" s="58">
        <f t="shared" si="41"/>
        <v>0</v>
      </c>
      <c r="D159" s="58">
        <f t="shared" si="41"/>
        <v>0</v>
      </c>
      <c r="E159" s="58">
        <f t="shared" si="41"/>
        <v>0</v>
      </c>
      <c r="F159" s="58">
        <f t="shared" si="41"/>
        <v>0</v>
      </c>
      <c r="G159" s="58">
        <f t="shared" si="41"/>
        <v>0</v>
      </c>
      <c r="H159" s="58">
        <f t="shared" si="41"/>
        <v>0</v>
      </c>
      <c r="I159" s="58">
        <f t="shared" si="41"/>
        <v>0</v>
      </c>
      <c r="J159" s="58">
        <f t="shared" si="41"/>
        <v>0</v>
      </c>
      <c r="K159" s="58">
        <f t="shared" si="41"/>
        <v>0</v>
      </c>
      <c r="L159" s="58">
        <f t="shared" si="41"/>
        <v>0</v>
      </c>
      <c r="M159" s="58">
        <f t="shared" si="41"/>
        <v>0</v>
      </c>
      <c r="N159" s="58">
        <f t="shared" si="41"/>
        <v>0</v>
      </c>
      <c r="O159" s="58">
        <f t="shared" si="41"/>
        <v>0</v>
      </c>
      <c r="P159" s="58">
        <f t="shared" si="41"/>
        <v>0</v>
      </c>
      <c r="Q159" s="58">
        <f t="shared" si="40"/>
        <v>0</v>
      </c>
      <c r="R159" s="211" t="s">
        <v>115</v>
      </c>
      <c r="S159" s="211"/>
      <c r="T159" s="53"/>
    </row>
    <row r="160" spans="1:20" ht="26.25" customHeight="1">
      <c r="A160" s="59" t="s">
        <v>116</v>
      </c>
      <c r="B160" s="214" t="s">
        <v>117</v>
      </c>
      <c r="C160" s="214"/>
      <c r="D160" s="214"/>
      <c r="E160" s="214"/>
      <c r="F160" s="214"/>
      <c r="G160" s="214"/>
      <c r="H160" s="214"/>
      <c r="I160" s="60">
        <f>Q159</f>
        <v>0</v>
      </c>
      <c r="J160" s="61" t="s">
        <v>118</v>
      </c>
      <c r="K160" s="60">
        <f>Q155</f>
        <v>0</v>
      </c>
      <c r="L160" s="62" t="s">
        <v>53</v>
      </c>
      <c r="M160" s="60"/>
      <c r="N160" s="61"/>
      <c r="O160" s="63">
        <f>IF(K160=0,0,I160/K160)</f>
        <v>0</v>
      </c>
      <c r="P160" s="64" t="s">
        <v>69</v>
      </c>
      <c r="Q160" s="65">
        <f>IF(LEN(ROUND(O160,0))&lt;4,ROUND(O160,0),ROUND(O160,-(LEN(ROUND(O160,0))-3)))</f>
        <v>0</v>
      </c>
      <c r="R160" s="213">
        <f>S153*Q160</f>
        <v>0</v>
      </c>
      <c r="S160" s="213"/>
      <c r="T160" s="53"/>
    </row>
    <row r="162" spans="1:20">
      <c r="A162" s="38" t="s">
        <v>138</v>
      </c>
      <c r="B162" s="215" t="s">
        <v>97</v>
      </c>
      <c r="C162" s="215"/>
      <c r="D162" s="215"/>
      <c r="E162" s="215"/>
      <c r="F162" s="215"/>
      <c r="G162" s="215"/>
      <c r="H162" s="215"/>
      <c r="I162" s="39" t="s">
        <v>53</v>
      </c>
      <c r="J162" s="40">
        <v>1</v>
      </c>
      <c r="K162" s="68" t="s">
        <v>125</v>
      </c>
      <c r="L162" s="42"/>
      <c r="M162" s="43"/>
      <c r="N162" s="43"/>
      <c r="O162" s="43"/>
      <c r="P162" s="43"/>
      <c r="Q162" s="43"/>
      <c r="R162" s="43"/>
      <c r="S162" s="44"/>
    </row>
    <row r="163" spans="1:20">
      <c r="A163" s="45"/>
      <c r="B163" s="215" t="s">
        <v>100</v>
      </c>
      <c r="C163" s="215"/>
      <c r="D163" s="215"/>
      <c r="E163" s="215"/>
      <c r="F163" s="215"/>
      <c r="G163" s="215"/>
      <c r="H163" s="215"/>
      <c r="I163" s="39" t="s">
        <v>53</v>
      </c>
      <c r="J163" s="40"/>
      <c r="K163" s="39" t="s">
        <v>101</v>
      </c>
      <c r="L163" s="46"/>
      <c r="M163" s="47"/>
      <c r="N163" s="47"/>
      <c r="O163" s="47"/>
      <c r="P163" s="47"/>
      <c r="Q163" s="47"/>
      <c r="R163" s="43"/>
      <c r="S163" s="44"/>
    </row>
    <row r="164" spans="1:20" ht="13.5" customHeight="1">
      <c r="A164" s="38" t="s">
        <v>102</v>
      </c>
      <c r="B164" s="216" t="s">
        <v>103</v>
      </c>
      <c r="C164" s="216"/>
      <c r="D164" s="216"/>
      <c r="E164" s="216"/>
      <c r="F164" s="216"/>
      <c r="G164" s="216"/>
      <c r="H164" s="216"/>
      <c r="I164" s="216"/>
      <c r="J164" s="216"/>
      <c r="K164" s="216"/>
      <c r="L164" s="216"/>
      <c r="M164" s="216"/>
      <c r="N164" s="216"/>
      <c r="O164" s="216"/>
      <c r="P164" s="216"/>
      <c r="Q164" s="216"/>
      <c r="R164" s="217" t="s">
        <v>104</v>
      </c>
      <c r="S164" s="218">
        <f>IF(J162&gt;Q166,0,J162)</f>
        <v>0</v>
      </c>
      <c r="T164" s="210" t="s">
        <v>105</v>
      </c>
    </row>
    <row r="165" spans="1:20" ht="27.75" customHeight="1">
      <c r="A165" s="45"/>
      <c r="B165" s="48">
        <v>3</v>
      </c>
      <c r="C165" s="48">
        <v>4</v>
      </c>
      <c r="D165" s="48">
        <v>5</v>
      </c>
      <c r="E165" s="48">
        <v>6</v>
      </c>
      <c r="F165" s="48">
        <v>7</v>
      </c>
      <c r="G165" s="48">
        <v>8</v>
      </c>
      <c r="H165" s="48">
        <v>9</v>
      </c>
      <c r="I165" s="48">
        <v>10</v>
      </c>
      <c r="J165" s="48">
        <v>11</v>
      </c>
      <c r="K165" s="48">
        <v>12</v>
      </c>
      <c r="L165" s="48">
        <v>1</v>
      </c>
      <c r="M165" s="48">
        <v>2</v>
      </c>
      <c r="N165" s="48">
        <v>3</v>
      </c>
      <c r="O165" s="48">
        <v>4</v>
      </c>
      <c r="P165" s="48">
        <v>5</v>
      </c>
      <c r="Q165" s="49" t="s">
        <v>107</v>
      </c>
      <c r="R165" s="217"/>
      <c r="S165" s="218"/>
      <c r="T165" s="210"/>
    </row>
    <row r="166" spans="1:20" ht="28.5" customHeight="1">
      <c r="A166" s="97" t="s">
        <v>517</v>
      </c>
      <c r="B166" s="51"/>
      <c r="C166" s="51"/>
      <c r="D166" s="51"/>
      <c r="E166" s="51"/>
      <c r="F166" s="51"/>
      <c r="G166" s="51"/>
      <c r="H166" s="51"/>
      <c r="I166" s="51"/>
      <c r="J166" s="51"/>
      <c r="K166" s="51"/>
      <c r="L166" s="51"/>
      <c r="M166" s="51"/>
      <c r="N166" s="51"/>
      <c r="O166" s="51"/>
      <c r="P166" s="51"/>
      <c r="Q166" s="52">
        <f>SUM(B166:P166)</f>
        <v>0</v>
      </c>
      <c r="R166" s="211" t="s">
        <v>108</v>
      </c>
      <c r="S166" s="211"/>
      <c r="T166" s="53"/>
    </row>
    <row r="167" spans="1:20" ht="24" customHeight="1">
      <c r="A167" s="50" t="s">
        <v>109</v>
      </c>
      <c r="B167" s="51"/>
      <c r="C167" s="51"/>
      <c r="D167" s="51"/>
      <c r="E167" s="51"/>
      <c r="F167" s="51"/>
      <c r="G167" s="51"/>
      <c r="H167" s="51"/>
      <c r="I167" s="51"/>
      <c r="J167" s="51"/>
      <c r="K167" s="51"/>
      <c r="L167" s="51"/>
      <c r="M167" s="51"/>
      <c r="N167" s="51"/>
      <c r="O167" s="51"/>
      <c r="P167" s="51"/>
      <c r="Q167" s="52"/>
      <c r="R167" s="212">
        <f>S164*J163</f>
        <v>0</v>
      </c>
      <c r="S167" s="212"/>
      <c r="T167" s="53"/>
    </row>
    <row r="168" spans="1:20" ht="24" customHeight="1">
      <c r="A168" s="50" t="s">
        <v>110</v>
      </c>
      <c r="B168" s="54">
        <f>IF($T168=0,0,VLOOKUP($T168,単価データ!$A$1:$AH$10714,16,FALSE))</f>
        <v>0</v>
      </c>
      <c r="C168" s="54">
        <f>IF($T168=0,0,VLOOKUP($T168,単価データ!$A$1:$AH$10714,17,FALSE))</f>
        <v>0</v>
      </c>
      <c r="D168" s="54">
        <f>IF($T168=0,0,VLOOKUP($T168,単価データ!$A$1:$AH$10714,19,FALSE))</f>
        <v>0</v>
      </c>
      <c r="E168" s="54">
        <f>IF($T168=0,0,VLOOKUP($T168,単価データ!$A$1:$AH$10714,22,FALSE))</f>
        <v>0</v>
      </c>
      <c r="F168" s="54">
        <f>IF($T168=0,0,VLOOKUP($T168,単価データ!$A$1:$AH$10714,23,FALSE))</f>
        <v>0</v>
      </c>
      <c r="G168" s="54">
        <f>IF($T168=0,0,VLOOKUP($T168,単価データ!$A$1:$AH$10714,24,FALSE))</f>
        <v>0</v>
      </c>
      <c r="H168" s="54">
        <f>IF($T168=0,0,VLOOKUP($T168,単価データ!$A$1:$AH$10714,25,FALSE))</f>
        <v>0</v>
      </c>
      <c r="I168" s="54">
        <f>IF($T168=0,0,VLOOKUP($T168,単価データ!$A$1:$AH$10714,26,FALSE))</f>
        <v>0</v>
      </c>
      <c r="J168" s="54">
        <f>IF($T168=0,0,VLOOKUP($T168,単価データ!$A$1:$AH$10714,27,FALSE))</f>
        <v>0</v>
      </c>
      <c r="K168" s="54">
        <f>IF($T168=0,0,VLOOKUP($T168,単価データ!$A$1:$AH$10714,28,FALSE))</f>
        <v>0</v>
      </c>
      <c r="L168" s="54">
        <f>IF($T168=0,0,VLOOKUP($T168,単価データ!$A$1:$AH$10714,29,FALSE))</f>
        <v>0</v>
      </c>
      <c r="M168" s="54">
        <f>IF($T168=0,0,VLOOKUP($T168,単価データ!$A$1:$AH$10714,30,FALSE))</f>
        <v>0</v>
      </c>
      <c r="N168" s="54">
        <f>IF($T168=0,0,VLOOKUP($T168,単価データ!$A$1:$AH$10714,31,FALSE))</f>
        <v>0</v>
      </c>
      <c r="O168" s="54">
        <f>IF($T168=0,0,VLOOKUP($T168,単価データ!$A$1:$AH$10714,32,FALSE))</f>
        <v>0</v>
      </c>
      <c r="P168" s="54">
        <f>IF($T168=0,0,VLOOKUP($T168,単価データ!$A$1:$AH$10714,33,FALSE))</f>
        <v>0</v>
      </c>
      <c r="Q168" s="55" t="s">
        <v>111</v>
      </c>
      <c r="R168" s="213" t="s">
        <v>112</v>
      </c>
      <c r="S168" s="213"/>
      <c r="T168" s="56"/>
    </row>
    <row r="169" spans="1:20" ht="25.5">
      <c r="A169" s="50" t="s">
        <v>113</v>
      </c>
      <c r="B169" s="52">
        <f t="shared" ref="B169:P169" si="42">B166*B167</f>
        <v>0</v>
      </c>
      <c r="C169" s="52">
        <f t="shared" si="42"/>
        <v>0</v>
      </c>
      <c r="D169" s="52">
        <f t="shared" si="42"/>
        <v>0</v>
      </c>
      <c r="E169" s="52">
        <f t="shared" si="42"/>
        <v>0</v>
      </c>
      <c r="F169" s="52">
        <f t="shared" si="42"/>
        <v>0</v>
      </c>
      <c r="G169" s="52">
        <f t="shared" si="42"/>
        <v>0</v>
      </c>
      <c r="H169" s="52">
        <f t="shared" si="42"/>
        <v>0</v>
      </c>
      <c r="I169" s="52">
        <f t="shared" si="42"/>
        <v>0</v>
      </c>
      <c r="J169" s="52">
        <f t="shared" si="42"/>
        <v>0</v>
      </c>
      <c r="K169" s="52">
        <f t="shared" si="42"/>
        <v>0</v>
      </c>
      <c r="L169" s="52">
        <f t="shared" si="42"/>
        <v>0</v>
      </c>
      <c r="M169" s="52">
        <f t="shared" si="42"/>
        <v>0</v>
      </c>
      <c r="N169" s="52">
        <f t="shared" si="42"/>
        <v>0</v>
      </c>
      <c r="O169" s="52">
        <f t="shared" si="42"/>
        <v>0</v>
      </c>
      <c r="P169" s="52">
        <f t="shared" si="42"/>
        <v>0</v>
      </c>
      <c r="Q169" s="52">
        <f t="shared" ref="Q169:Q170" si="43">SUM(B169:P169)</f>
        <v>0</v>
      </c>
      <c r="R169" s="213">
        <f>IF(S164=0,0,IF(J162=Q166,Q169,ROUNDDOWN((J162/Q166)*Q169,0)))</f>
        <v>0</v>
      </c>
      <c r="S169" s="213"/>
      <c r="T169" s="53"/>
    </row>
    <row r="170" spans="1:20" ht="25.5">
      <c r="A170" s="57" t="s">
        <v>114</v>
      </c>
      <c r="B170" s="58">
        <f t="shared" ref="B170:P170" si="44">B166*B168</f>
        <v>0</v>
      </c>
      <c r="C170" s="58">
        <f t="shared" si="44"/>
        <v>0</v>
      </c>
      <c r="D170" s="58">
        <f t="shared" si="44"/>
        <v>0</v>
      </c>
      <c r="E170" s="58">
        <f t="shared" si="44"/>
        <v>0</v>
      </c>
      <c r="F170" s="58">
        <f t="shared" si="44"/>
        <v>0</v>
      </c>
      <c r="G170" s="58">
        <f t="shared" si="44"/>
        <v>0</v>
      </c>
      <c r="H170" s="58">
        <f t="shared" si="44"/>
        <v>0</v>
      </c>
      <c r="I170" s="58">
        <f t="shared" si="44"/>
        <v>0</v>
      </c>
      <c r="J170" s="58">
        <f t="shared" si="44"/>
        <v>0</v>
      </c>
      <c r="K170" s="58">
        <f t="shared" si="44"/>
        <v>0</v>
      </c>
      <c r="L170" s="58">
        <f t="shared" si="44"/>
        <v>0</v>
      </c>
      <c r="M170" s="58">
        <f t="shared" si="44"/>
        <v>0</v>
      </c>
      <c r="N170" s="58">
        <f t="shared" si="44"/>
        <v>0</v>
      </c>
      <c r="O170" s="58">
        <f t="shared" si="44"/>
        <v>0</v>
      </c>
      <c r="P170" s="58">
        <f t="shared" si="44"/>
        <v>0</v>
      </c>
      <c r="Q170" s="58">
        <f t="shared" si="43"/>
        <v>0</v>
      </c>
      <c r="R170" s="211" t="s">
        <v>115</v>
      </c>
      <c r="S170" s="211"/>
      <c r="T170" s="53"/>
    </row>
    <row r="171" spans="1:20" ht="26.25" customHeight="1">
      <c r="A171" s="59" t="s">
        <v>116</v>
      </c>
      <c r="B171" s="214" t="s">
        <v>117</v>
      </c>
      <c r="C171" s="214"/>
      <c r="D171" s="214"/>
      <c r="E171" s="214"/>
      <c r="F171" s="214"/>
      <c r="G171" s="214"/>
      <c r="H171" s="214"/>
      <c r="I171" s="60">
        <f>Q170</f>
        <v>0</v>
      </c>
      <c r="J171" s="61" t="s">
        <v>118</v>
      </c>
      <c r="K171" s="60">
        <f>Q166</f>
        <v>0</v>
      </c>
      <c r="L171" s="62" t="s">
        <v>53</v>
      </c>
      <c r="M171" s="60"/>
      <c r="N171" s="61"/>
      <c r="O171" s="63">
        <f>IF(K171=0,0,I171/K171)</f>
        <v>0</v>
      </c>
      <c r="P171" s="64" t="s">
        <v>69</v>
      </c>
      <c r="Q171" s="65">
        <f>IF(LEN(ROUND(O171,0))&lt;4,ROUND(O171,0),ROUND(O171,-(LEN(ROUND(O171,0))-3)))</f>
        <v>0</v>
      </c>
      <c r="R171" s="213">
        <f>S164*Q171</f>
        <v>0</v>
      </c>
      <c r="S171" s="213"/>
      <c r="T171" s="53"/>
    </row>
    <row r="173" spans="1:20">
      <c r="A173" s="38" t="s">
        <v>139</v>
      </c>
      <c r="B173" s="215" t="s">
        <v>97</v>
      </c>
      <c r="C173" s="215"/>
      <c r="D173" s="215"/>
      <c r="E173" s="215"/>
      <c r="F173" s="215"/>
      <c r="G173" s="215"/>
      <c r="H173" s="215"/>
      <c r="I173" s="39" t="s">
        <v>53</v>
      </c>
      <c r="J173" s="40">
        <v>1</v>
      </c>
      <c r="K173" s="68" t="s">
        <v>125</v>
      </c>
      <c r="L173" s="42"/>
      <c r="M173" s="43"/>
      <c r="N173" s="43"/>
      <c r="O173" s="43"/>
      <c r="P173" s="43"/>
      <c r="Q173" s="43"/>
      <c r="R173" s="43"/>
      <c r="S173" s="44"/>
    </row>
    <row r="174" spans="1:20">
      <c r="A174" s="45"/>
      <c r="B174" s="215" t="s">
        <v>100</v>
      </c>
      <c r="C174" s="215"/>
      <c r="D174" s="215"/>
      <c r="E174" s="215"/>
      <c r="F174" s="215"/>
      <c r="G174" s="215"/>
      <c r="H174" s="215"/>
      <c r="I174" s="39" t="s">
        <v>53</v>
      </c>
      <c r="J174" s="40"/>
      <c r="K174" s="39" t="s">
        <v>101</v>
      </c>
      <c r="L174" s="46"/>
      <c r="M174" s="47"/>
      <c r="N174" s="47"/>
      <c r="O174" s="47"/>
      <c r="P174" s="47"/>
      <c r="Q174" s="47"/>
      <c r="R174" s="43"/>
      <c r="S174" s="44"/>
    </row>
    <row r="175" spans="1:20" ht="13.5" customHeight="1">
      <c r="A175" s="38" t="s">
        <v>102</v>
      </c>
      <c r="B175" s="216" t="s">
        <v>103</v>
      </c>
      <c r="C175" s="216"/>
      <c r="D175" s="216"/>
      <c r="E175" s="216"/>
      <c r="F175" s="216"/>
      <c r="G175" s="216"/>
      <c r="H175" s="216"/>
      <c r="I175" s="216"/>
      <c r="J175" s="216"/>
      <c r="K175" s="216"/>
      <c r="L175" s="216"/>
      <c r="M175" s="216"/>
      <c r="N175" s="216"/>
      <c r="O175" s="216"/>
      <c r="P175" s="216"/>
      <c r="Q175" s="216"/>
      <c r="R175" s="217" t="s">
        <v>104</v>
      </c>
      <c r="S175" s="218">
        <f>IF(J173&gt;Q177,0,J173)</f>
        <v>0</v>
      </c>
      <c r="T175" s="210" t="s">
        <v>105</v>
      </c>
    </row>
    <row r="176" spans="1:20" ht="27.75" customHeight="1">
      <c r="A176" s="45"/>
      <c r="B176" s="48">
        <v>3</v>
      </c>
      <c r="C176" s="48">
        <v>4</v>
      </c>
      <c r="D176" s="48">
        <v>5</v>
      </c>
      <c r="E176" s="48">
        <v>6</v>
      </c>
      <c r="F176" s="48">
        <v>7</v>
      </c>
      <c r="G176" s="48">
        <v>8</v>
      </c>
      <c r="H176" s="48">
        <v>9</v>
      </c>
      <c r="I176" s="48">
        <v>10</v>
      </c>
      <c r="J176" s="48">
        <v>11</v>
      </c>
      <c r="K176" s="48">
        <v>12</v>
      </c>
      <c r="L176" s="48">
        <v>1</v>
      </c>
      <c r="M176" s="48">
        <v>2</v>
      </c>
      <c r="N176" s="48">
        <v>3</v>
      </c>
      <c r="O176" s="48">
        <v>4</v>
      </c>
      <c r="P176" s="48">
        <v>5</v>
      </c>
      <c r="Q176" s="49" t="s">
        <v>107</v>
      </c>
      <c r="R176" s="217"/>
      <c r="S176" s="218"/>
      <c r="T176" s="210"/>
    </row>
    <row r="177" spans="1:20" ht="28.5" customHeight="1">
      <c r="A177" s="97" t="s">
        <v>517</v>
      </c>
      <c r="B177" s="51"/>
      <c r="C177" s="51"/>
      <c r="D177" s="51"/>
      <c r="E177" s="51"/>
      <c r="F177" s="51"/>
      <c r="G177" s="51"/>
      <c r="H177" s="51"/>
      <c r="I177" s="51"/>
      <c r="J177" s="51"/>
      <c r="K177" s="51"/>
      <c r="L177" s="51"/>
      <c r="M177" s="51"/>
      <c r="N177" s="51"/>
      <c r="O177" s="51"/>
      <c r="P177" s="51"/>
      <c r="Q177" s="52">
        <f>SUM(B177:P177)</f>
        <v>0</v>
      </c>
      <c r="R177" s="211" t="s">
        <v>108</v>
      </c>
      <c r="S177" s="211"/>
      <c r="T177" s="53"/>
    </row>
    <row r="178" spans="1:20" ht="24" customHeight="1">
      <c r="A178" s="50" t="s">
        <v>109</v>
      </c>
      <c r="B178" s="51"/>
      <c r="C178" s="51"/>
      <c r="D178" s="51"/>
      <c r="E178" s="51"/>
      <c r="F178" s="51"/>
      <c r="G178" s="51"/>
      <c r="H178" s="51"/>
      <c r="I178" s="51"/>
      <c r="J178" s="51"/>
      <c r="K178" s="51"/>
      <c r="L178" s="51"/>
      <c r="M178" s="51"/>
      <c r="N178" s="51"/>
      <c r="O178" s="51"/>
      <c r="P178" s="51"/>
      <c r="Q178" s="52"/>
      <c r="R178" s="212">
        <f>S175*J174</f>
        <v>0</v>
      </c>
      <c r="S178" s="212"/>
      <c r="T178" s="53"/>
    </row>
    <row r="179" spans="1:20" ht="24" customHeight="1">
      <c r="A179" s="50" t="s">
        <v>110</v>
      </c>
      <c r="B179" s="54">
        <f>IF($T179=0,0,VLOOKUP($T179,単価データ!$A$1:$AH$10714,16,FALSE))</f>
        <v>0</v>
      </c>
      <c r="C179" s="54">
        <f>IF($T179=0,0,VLOOKUP($T179,単価データ!$A$1:$AH$10714,17,FALSE))</f>
        <v>0</v>
      </c>
      <c r="D179" s="54">
        <f>IF($T179=0,0,VLOOKUP($T179,単価データ!$A$1:$AH$10714,19,FALSE))</f>
        <v>0</v>
      </c>
      <c r="E179" s="54">
        <f>IF($T179=0,0,VLOOKUP($T179,単価データ!$A$1:$AH$10714,22,FALSE))</f>
        <v>0</v>
      </c>
      <c r="F179" s="54">
        <f>IF($T179=0,0,VLOOKUP($T179,単価データ!$A$1:$AH$10714,23,FALSE))</f>
        <v>0</v>
      </c>
      <c r="G179" s="54">
        <f>IF($T179=0,0,VLOOKUP($T179,単価データ!$A$1:$AH$10714,24,FALSE))</f>
        <v>0</v>
      </c>
      <c r="H179" s="54">
        <f>IF($T179=0,0,VLOOKUP($T179,単価データ!$A$1:$AH$10714,25,FALSE))</f>
        <v>0</v>
      </c>
      <c r="I179" s="54">
        <f>IF($T179=0,0,VLOOKUP($T179,単価データ!$A$1:$AH$10714,26,FALSE))</f>
        <v>0</v>
      </c>
      <c r="J179" s="54">
        <f>IF($T179=0,0,VLOOKUP($T179,単価データ!$A$1:$AH$10714,27,FALSE))</f>
        <v>0</v>
      </c>
      <c r="K179" s="54">
        <f>IF($T179=0,0,VLOOKUP($T179,単価データ!$A$1:$AH$10714,28,FALSE))</f>
        <v>0</v>
      </c>
      <c r="L179" s="54">
        <f>IF($T179=0,0,VLOOKUP($T179,単価データ!$A$1:$AH$10714,29,FALSE))</f>
        <v>0</v>
      </c>
      <c r="M179" s="54">
        <f>IF($T179=0,0,VLOOKUP($T179,単価データ!$A$1:$AH$10714,30,FALSE))</f>
        <v>0</v>
      </c>
      <c r="N179" s="54">
        <f>IF($T179=0,0,VLOOKUP($T179,単価データ!$A$1:$AH$10714,31,FALSE))</f>
        <v>0</v>
      </c>
      <c r="O179" s="54">
        <f>IF($T179=0,0,VLOOKUP($T179,単価データ!$A$1:$AH$10714,32,FALSE))</f>
        <v>0</v>
      </c>
      <c r="P179" s="54">
        <f>IF($T179=0,0,VLOOKUP($T179,単価データ!$A$1:$AH$10714,33,FALSE))</f>
        <v>0</v>
      </c>
      <c r="Q179" s="55" t="s">
        <v>111</v>
      </c>
      <c r="R179" s="213" t="s">
        <v>112</v>
      </c>
      <c r="S179" s="213"/>
      <c r="T179" s="56"/>
    </row>
    <row r="180" spans="1:20" ht="25.5">
      <c r="A180" s="50" t="s">
        <v>113</v>
      </c>
      <c r="B180" s="52">
        <f t="shared" ref="B180:P180" si="45">B177*B178</f>
        <v>0</v>
      </c>
      <c r="C180" s="52">
        <f t="shared" si="45"/>
        <v>0</v>
      </c>
      <c r="D180" s="52">
        <f t="shared" si="45"/>
        <v>0</v>
      </c>
      <c r="E180" s="52">
        <f t="shared" si="45"/>
        <v>0</v>
      </c>
      <c r="F180" s="52">
        <f t="shared" si="45"/>
        <v>0</v>
      </c>
      <c r="G180" s="52">
        <f t="shared" si="45"/>
        <v>0</v>
      </c>
      <c r="H180" s="52">
        <f t="shared" si="45"/>
        <v>0</v>
      </c>
      <c r="I180" s="52">
        <f t="shared" si="45"/>
        <v>0</v>
      </c>
      <c r="J180" s="52">
        <f t="shared" si="45"/>
        <v>0</v>
      </c>
      <c r="K180" s="52">
        <f t="shared" si="45"/>
        <v>0</v>
      </c>
      <c r="L180" s="52">
        <f t="shared" si="45"/>
        <v>0</v>
      </c>
      <c r="M180" s="52">
        <f t="shared" si="45"/>
        <v>0</v>
      </c>
      <c r="N180" s="52">
        <f t="shared" si="45"/>
        <v>0</v>
      </c>
      <c r="O180" s="52">
        <f t="shared" si="45"/>
        <v>0</v>
      </c>
      <c r="P180" s="52">
        <f t="shared" si="45"/>
        <v>0</v>
      </c>
      <c r="Q180" s="52">
        <f t="shared" ref="Q180:Q181" si="46">SUM(B180:P180)</f>
        <v>0</v>
      </c>
      <c r="R180" s="213">
        <f>IF(S175=0,0,IF(J173=Q177,Q180,ROUNDDOWN((J173/Q177)*Q180,0)))</f>
        <v>0</v>
      </c>
      <c r="S180" s="213"/>
      <c r="T180" s="53"/>
    </row>
    <row r="181" spans="1:20" ht="25.5">
      <c r="A181" s="57" t="s">
        <v>114</v>
      </c>
      <c r="B181" s="58">
        <f t="shared" ref="B181:P181" si="47">B177*B179</f>
        <v>0</v>
      </c>
      <c r="C181" s="58">
        <f t="shared" si="47"/>
        <v>0</v>
      </c>
      <c r="D181" s="58">
        <f t="shared" si="47"/>
        <v>0</v>
      </c>
      <c r="E181" s="58">
        <f t="shared" si="47"/>
        <v>0</v>
      </c>
      <c r="F181" s="58">
        <f t="shared" si="47"/>
        <v>0</v>
      </c>
      <c r="G181" s="58">
        <f t="shared" si="47"/>
        <v>0</v>
      </c>
      <c r="H181" s="58">
        <f t="shared" si="47"/>
        <v>0</v>
      </c>
      <c r="I181" s="58">
        <f t="shared" si="47"/>
        <v>0</v>
      </c>
      <c r="J181" s="58">
        <f t="shared" si="47"/>
        <v>0</v>
      </c>
      <c r="K181" s="58">
        <f t="shared" si="47"/>
        <v>0</v>
      </c>
      <c r="L181" s="58">
        <f t="shared" si="47"/>
        <v>0</v>
      </c>
      <c r="M181" s="58">
        <f t="shared" si="47"/>
        <v>0</v>
      </c>
      <c r="N181" s="58">
        <f t="shared" si="47"/>
        <v>0</v>
      </c>
      <c r="O181" s="58">
        <f t="shared" si="47"/>
        <v>0</v>
      </c>
      <c r="P181" s="58">
        <f t="shared" si="47"/>
        <v>0</v>
      </c>
      <c r="Q181" s="58">
        <f t="shared" si="46"/>
        <v>0</v>
      </c>
      <c r="R181" s="211" t="s">
        <v>115</v>
      </c>
      <c r="S181" s="211"/>
      <c r="T181" s="53"/>
    </row>
    <row r="182" spans="1:20" ht="26.25" customHeight="1">
      <c r="A182" s="59" t="s">
        <v>116</v>
      </c>
      <c r="B182" s="214" t="s">
        <v>117</v>
      </c>
      <c r="C182" s="214"/>
      <c r="D182" s="214"/>
      <c r="E182" s="214"/>
      <c r="F182" s="214"/>
      <c r="G182" s="214"/>
      <c r="H182" s="214"/>
      <c r="I182" s="60">
        <f>Q181</f>
        <v>0</v>
      </c>
      <c r="J182" s="61" t="s">
        <v>118</v>
      </c>
      <c r="K182" s="60">
        <f>Q177</f>
        <v>0</v>
      </c>
      <c r="L182" s="62" t="s">
        <v>53</v>
      </c>
      <c r="M182" s="60"/>
      <c r="N182" s="61"/>
      <c r="O182" s="63">
        <f>IF(K182=0,0,I182/K182)</f>
        <v>0</v>
      </c>
      <c r="P182" s="64" t="s">
        <v>69</v>
      </c>
      <c r="Q182" s="65">
        <f>IF(LEN(ROUND(O182,0))&lt;4,ROUND(O182,0),ROUND(O182,-(LEN(ROUND(O182,0))-3)))</f>
        <v>0</v>
      </c>
      <c r="R182" s="213">
        <f>S175*Q182</f>
        <v>0</v>
      </c>
      <c r="S182" s="213"/>
      <c r="T182" s="53"/>
    </row>
    <row r="184" spans="1:20">
      <c r="A184" s="38" t="s">
        <v>140</v>
      </c>
      <c r="B184" s="215" t="s">
        <v>97</v>
      </c>
      <c r="C184" s="215"/>
      <c r="D184" s="215"/>
      <c r="E184" s="215"/>
      <c r="F184" s="215"/>
      <c r="G184" s="215"/>
      <c r="H184" s="215"/>
      <c r="I184" s="39" t="s">
        <v>53</v>
      </c>
      <c r="J184" s="40">
        <v>1</v>
      </c>
      <c r="K184" s="68" t="s">
        <v>125</v>
      </c>
      <c r="L184" s="42"/>
      <c r="M184" s="43"/>
      <c r="N184" s="43"/>
      <c r="O184" s="43"/>
      <c r="P184" s="43"/>
      <c r="Q184" s="43"/>
      <c r="R184" s="43"/>
      <c r="S184" s="44"/>
    </row>
    <row r="185" spans="1:20">
      <c r="A185" s="45"/>
      <c r="B185" s="215" t="s">
        <v>100</v>
      </c>
      <c r="C185" s="215"/>
      <c r="D185" s="215"/>
      <c r="E185" s="215"/>
      <c r="F185" s="215"/>
      <c r="G185" s="215"/>
      <c r="H185" s="215"/>
      <c r="I185" s="39" t="s">
        <v>53</v>
      </c>
      <c r="J185" s="40"/>
      <c r="K185" s="39" t="s">
        <v>101</v>
      </c>
      <c r="L185" s="46"/>
      <c r="M185" s="47"/>
      <c r="N185" s="47"/>
      <c r="O185" s="47"/>
      <c r="P185" s="47"/>
      <c r="Q185" s="47"/>
      <c r="R185" s="43"/>
      <c r="S185" s="44"/>
    </row>
    <row r="186" spans="1:20" ht="13.5" customHeight="1">
      <c r="A186" s="38" t="s">
        <v>102</v>
      </c>
      <c r="B186" s="216" t="s">
        <v>103</v>
      </c>
      <c r="C186" s="216"/>
      <c r="D186" s="216"/>
      <c r="E186" s="216"/>
      <c r="F186" s="216"/>
      <c r="G186" s="216"/>
      <c r="H186" s="216"/>
      <c r="I186" s="216"/>
      <c r="J186" s="216"/>
      <c r="K186" s="216"/>
      <c r="L186" s="216"/>
      <c r="M186" s="216"/>
      <c r="N186" s="216"/>
      <c r="O186" s="216"/>
      <c r="P186" s="216"/>
      <c r="Q186" s="216"/>
      <c r="R186" s="217" t="s">
        <v>104</v>
      </c>
      <c r="S186" s="218">
        <f>IF(J184&gt;Q188,0,J184)</f>
        <v>0</v>
      </c>
      <c r="T186" s="210" t="s">
        <v>105</v>
      </c>
    </row>
    <row r="187" spans="1:20" ht="27.75" customHeight="1">
      <c r="A187" s="45"/>
      <c r="B187" s="48">
        <v>3</v>
      </c>
      <c r="C187" s="48">
        <v>4</v>
      </c>
      <c r="D187" s="48">
        <v>5</v>
      </c>
      <c r="E187" s="48">
        <v>6</v>
      </c>
      <c r="F187" s="48">
        <v>7</v>
      </c>
      <c r="G187" s="48">
        <v>8</v>
      </c>
      <c r="H187" s="48">
        <v>9</v>
      </c>
      <c r="I187" s="48">
        <v>10</v>
      </c>
      <c r="J187" s="48">
        <v>11</v>
      </c>
      <c r="K187" s="48">
        <v>12</v>
      </c>
      <c r="L187" s="48">
        <v>1</v>
      </c>
      <c r="M187" s="48">
        <v>2</v>
      </c>
      <c r="N187" s="48">
        <v>3</v>
      </c>
      <c r="O187" s="48">
        <v>4</v>
      </c>
      <c r="P187" s="48">
        <v>5</v>
      </c>
      <c r="Q187" s="49" t="s">
        <v>107</v>
      </c>
      <c r="R187" s="217"/>
      <c r="S187" s="218"/>
      <c r="T187" s="210"/>
    </row>
    <row r="188" spans="1:20" ht="28.5" customHeight="1">
      <c r="A188" s="97" t="s">
        <v>517</v>
      </c>
      <c r="B188" s="51"/>
      <c r="C188" s="51"/>
      <c r="D188" s="51"/>
      <c r="E188" s="51"/>
      <c r="F188" s="51"/>
      <c r="G188" s="51"/>
      <c r="H188" s="51"/>
      <c r="I188" s="51"/>
      <c r="J188" s="51"/>
      <c r="K188" s="51"/>
      <c r="L188" s="51"/>
      <c r="M188" s="51"/>
      <c r="N188" s="51"/>
      <c r="O188" s="51"/>
      <c r="P188" s="51"/>
      <c r="Q188" s="52">
        <f>SUM(B188:P188)</f>
        <v>0</v>
      </c>
      <c r="R188" s="211" t="s">
        <v>108</v>
      </c>
      <c r="S188" s="211"/>
      <c r="T188" s="53"/>
    </row>
    <row r="189" spans="1:20" ht="24" customHeight="1">
      <c r="A189" s="50" t="s">
        <v>109</v>
      </c>
      <c r="B189" s="51"/>
      <c r="C189" s="51"/>
      <c r="D189" s="51"/>
      <c r="E189" s="51"/>
      <c r="F189" s="51"/>
      <c r="G189" s="51"/>
      <c r="H189" s="51"/>
      <c r="I189" s="51"/>
      <c r="J189" s="51"/>
      <c r="K189" s="51"/>
      <c r="L189" s="51"/>
      <c r="M189" s="51"/>
      <c r="N189" s="51"/>
      <c r="O189" s="51"/>
      <c r="P189" s="51"/>
      <c r="Q189" s="52"/>
      <c r="R189" s="212">
        <f>S186*J185</f>
        <v>0</v>
      </c>
      <c r="S189" s="212"/>
      <c r="T189" s="53"/>
    </row>
    <row r="190" spans="1:20" ht="24" customHeight="1">
      <c r="A190" s="50" t="s">
        <v>110</v>
      </c>
      <c r="B190" s="54">
        <f>IF($T190=0,0,VLOOKUP($T190,単価データ!$A$1:$AH$10714,16,FALSE))</f>
        <v>0</v>
      </c>
      <c r="C190" s="54">
        <f>IF($T190=0,0,VLOOKUP($T190,単価データ!$A$1:$AH$10714,17,FALSE))</f>
        <v>0</v>
      </c>
      <c r="D190" s="54">
        <f>IF($T190=0,0,VLOOKUP($T190,単価データ!$A$1:$AH$10714,19,FALSE))</f>
        <v>0</v>
      </c>
      <c r="E190" s="54">
        <f>IF($T190=0,0,VLOOKUP($T190,単価データ!$A$1:$AH$10714,22,FALSE))</f>
        <v>0</v>
      </c>
      <c r="F190" s="54">
        <f>IF($T190=0,0,VLOOKUP($T190,単価データ!$A$1:$AH$10714,23,FALSE))</f>
        <v>0</v>
      </c>
      <c r="G190" s="54">
        <f>IF($T190=0,0,VLOOKUP($T190,単価データ!$A$1:$AH$10714,24,FALSE))</f>
        <v>0</v>
      </c>
      <c r="H190" s="54">
        <f>IF($T190=0,0,VLOOKUP($T190,単価データ!$A$1:$AH$10714,25,FALSE))</f>
        <v>0</v>
      </c>
      <c r="I190" s="54">
        <f>IF($T190=0,0,VLOOKUP($T190,単価データ!$A$1:$AH$10714,26,FALSE))</f>
        <v>0</v>
      </c>
      <c r="J190" s="54">
        <f>IF($T190=0,0,VLOOKUP($T190,単価データ!$A$1:$AH$10714,27,FALSE))</f>
        <v>0</v>
      </c>
      <c r="K190" s="54">
        <f>IF($T190=0,0,VLOOKUP($T190,単価データ!$A$1:$AH$10714,28,FALSE))</f>
        <v>0</v>
      </c>
      <c r="L190" s="54">
        <f>IF($T190=0,0,VLOOKUP($T190,単価データ!$A$1:$AH$10714,29,FALSE))</f>
        <v>0</v>
      </c>
      <c r="M190" s="54">
        <f>IF($T190=0,0,VLOOKUP($T190,単価データ!$A$1:$AH$10714,30,FALSE))</f>
        <v>0</v>
      </c>
      <c r="N190" s="54">
        <f>IF($T190=0,0,VLOOKUP($T190,単価データ!$A$1:$AH$10714,31,FALSE))</f>
        <v>0</v>
      </c>
      <c r="O190" s="54">
        <f>IF($T190=0,0,VLOOKUP($T190,単価データ!$A$1:$AH$10714,32,FALSE))</f>
        <v>0</v>
      </c>
      <c r="P190" s="54">
        <f>IF($T190=0,0,VLOOKUP($T190,単価データ!$A$1:$AH$10714,33,FALSE))</f>
        <v>0</v>
      </c>
      <c r="Q190" s="55" t="s">
        <v>111</v>
      </c>
      <c r="R190" s="213" t="s">
        <v>112</v>
      </c>
      <c r="S190" s="213"/>
      <c r="T190" s="56"/>
    </row>
    <row r="191" spans="1:20" ht="25.5">
      <c r="A191" s="50" t="s">
        <v>113</v>
      </c>
      <c r="B191" s="52">
        <f t="shared" ref="B191:P191" si="48">B188*B189</f>
        <v>0</v>
      </c>
      <c r="C191" s="52">
        <f t="shared" si="48"/>
        <v>0</v>
      </c>
      <c r="D191" s="52">
        <f t="shared" si="48"/>
        <v>0</v>
      </c>
      <c r="E191" s="52">
        <f t="shared" si="48"/>
        <v>0</v>
      </c>
      <c r="F191" s="52">
        <f t="shared" si="48"/>
        <v>0</v>
      </c>
      <c r="G191" s="52">
        <f t="shared" si="48"/>
        <v>0</v>
      </c>
      <c r="H191" s="52">
        <f t="shared" si="48"/>
        <v>0</v>
      </c>
      <c r="I191" s="52">
        <f t="shared" si="48"/>
        <v>0</v>
      </c>
      <c r="J191" s="52">
        <f t="shared" si="48"/>
        <v>0</v>
      </c>
      <c r="K191" s="52">
        <f t="shared" si="48"/>
        <v>0</v>
      </c>
      <c r="L191" s="52">
        <f t="shared" si="48"/>
        <v>0</v>
      </c>
      <c r="M191" s="52">
        <f t="shared" si="48"/>
        <v>0</v>
      </c>
      <c r="N191" s="52">
        <f t="shared" si="48"/>
        <v>0</v>
      </c>
      <c r="O191" s="52">
        <f t="shared" si="48"/>
        <v>0</v>
      </c>
      <c r="P191" s="52">
        <f t="shared" si="48"/>
        <v>0</v>
      </c>
      <c r="Q191" s="52">
        <f t="shared" ref="Q191:Q192" si="49">SUM(B191:P191)</f>
        <v>0</v>
      </c>
      <c r="R191" s="213">
        <f>IF(S186=0,0,IF(J184=Q188,Q191,ROUNDDOWN((J184/Q188)*Q191,0)))</f>
        <v>0</v>
      </c>
      <c r="S191" s="213"/>
      <c r="T191" s="53"/>
    </row>
    <row r="192" spans="1:20" ht="25.5">
      <c r="A192" s="57" t="s">
        <v>114</v>
      </c>
      <c r="B192" s="58">
        <f t="shared" ref="B192:P192" si="50">B188*B190</f>
        <v>0</v>
      </c>
      <c r="C192" s="58">
        <f t="shared" si="50"/>
        <v>0</v>
      </c>
      <c r="D192" s="58">
        <f t="shared" si="50"/>
        <v>0</v>
      </c>
      <c r="E192" s="58">
        <f t="shared" si="50"/>
        <v>0</v>
      </c>
      <c r="F192" s="58">
        <f t="shared" si="50"/>
        <v>0</v>
      </c>
      <c r="G192" s="58">
        <f t="shared" si="50"/>
        <v>0</v>
      </c>
      <c r="H192" s="58">
        <f t="shared" si="50"/>
        <v>0</v>
      </c>
      <c r="I192" s="58">
        <f t="shared" si="50"/>
        <v>0</v>
      </c>
      <c r="J192" s="58">
        <f t="shared" si="50"/>
        <v>0</v>
      </c>
      <c r="K192" s="58">
        <f t="shared" si="50"/>
        <v>0</v>
      </c>
      <c r="L192" s="58">
        <f t="shared" si="50"/>
        <v>0</v>
      </c>
      <c r="M192" s="58">
        <f t="shared" si="50"/>
        <v>0</v>
      </c>
      <c r="N192" s="58">
        <f t="shared" si="50"/>
        <v>0</v>
      </c>
      <c r="O192" s="58">
        <f t="shared" si="50"/>
        <v>0</v>
      </c>
      <c r="P192" s="58">
        <f t="shared" si="50"/>
        <v>0</v>
      </c>
      <c r="Q192" s="58">
        <f t="shared" si="49"/>
        <v>0</v>
      </c>
      <c r="R192" s="211" t="s">
        <v>115</v>
      </c>
      <c r="S192" s="211"/>
      <c r="T192" s="53"/>
    </row>
    <row r="193" spans="1:20" ht="26.25" customHeight="1">
      <c r="A193" s="59" t="s">
        <v>116</v>
      </c>
      <c r="B193" s="214" t="s">
        <v>117</v>
      </c>
      <c r="C193" s="214"/>
      <c r="D193" s="214"/>
      <c r="E193" s="214"/>
      <c r="F193" s="214"/>
      <c r="G193" s="214"/>
      <c r="H193" s="214"/>
      <c r="I193" s="60">
        <f>Q192</f>
        <v>0</v>
      </c>
      <c r="J193" s="61" t="s">
        <v>118</v>
      </c>
      <c r="K193" s="60">
        <f>Q188</f>
        <v>0</v>
      </c>
      <c r="L193" s="62" t="s">
        <v>53</v>
      </c>
      <c r="M193" s="60"/>
      <c r="N193" s="61"/>
      <c r="O193" s="63">
        <f>IF(K193=0,0,I193/K193)</f>
        <v>0</v>
      </c>
      <c r="P193" s="64" t="s">
        <v>69</v>
      </c>
      <c r="Q193" s="65">
        <f>IF(LEN(ROUND(O193,0))&lt;4,ROUND(O193,0),ROUND(O193,-(LEN(ROUND(O193,0))-3)))</f>
        <v>0</v>
      </c>
      <c r="R193" s="213">
        <f>S186*Q193</f>
        <v>0</v>
      </c>
      <c r="S193" s="213"/>
      <c r="T193" s="53"/>
    </row>
    <row r="195" spans="1:20">
      <c r="A195" s="38" t="s">
        <v>141</v>
      </c>
      <c r="B195" s="215" t="s">
        <v>97</v>
      </c>
      <c r="C195" s="215"/>
      <c r="D195" s="215"/>
      <c r="E195" s="215"/>
      <c r="F195" s="215"/>
      <c r="G195" s="215"/>
      <c r="H195" s="215"/>
      <c r="I195" s="39" t="s">
        <v>53</v>
      </c>
      <c r="J195" s="40">
        <v>1</v>
      </c>
      <c r="K195" s="68" t="s">
        <v>125</v>
      </c>
      <c r="L195" s="42"/>
      <c r="M195" s="43"/>
      <c r="N195" s="43"/>
      <c r="O195" s="43"/>
      <c r="P195" s="43"/>
      <c r="Q195" s="43"/>
      <c r="R195" s="43"/>
      <c r="S195" s="44"/>
    </row>
    <row r="196" spans="1:20">
      <c r="A196" s="45"/>
      <c r="B196" s="215" t="s">
        <v>100</v>
      </c>
      <c r="C196" s="215"/>
      <c r="D196" s="215"/>
      <c r="E196" s="215"/>
      <c r="F196" s="215"/>
      <c r="G196" s="215"/>
      <c r="H196" s="215"/>
      <c r="I196" s="39" t="s">
        <v>53</v>
      </c>
      <c r="J196" s="40"/>
      <c r="K196" s="39" t="s">
        <v>101</v>
      </c>
      <c r="L196" s="46"/>
      <c r="M196" s="47"/>
      <c r="N196" s="47"/>
      <c r="O196" s="47"/>
      <c r="P196" s="47"/>
      <c r="Q196" s="47"/>
      <c r="R196" s="43"/>
      <c r="S196" s="44"/>
    </row>
    <row r="197" spans="1:20" ht="13.5" customHeight="1">
      <c r="A197" s="38" t="s">
        <v>102</v>
      </c>
      <c r="B197" s="216" t="s">
        <v>103</v>
      </c>
      <c r="C197" s="216"/>
      <c r="D197" s="216"/>
      <c r="E197" s="216"/>
      <c r="F197" s="216"/>
      <c r="G197" s="216"/>
      <c r="H197" s="216"/>
      <c r="I197" s="216"/>
      <c r="J197" s="216"/>
      <c r="K197" s="216"/>
      <c r="L197" s="216"/>
      <c r="M197" s="216"/>
      <c r="N197" s="216"/>
      <c r="O197" s="216"/>
      <c r="P197" s="216"/>
      <c r="Q197" s="216"/>
      <c r="R197" s="217" t="s">
        <v>104</v>
      </c>
      <c r="S197" s="218">
        <f>IF(J195&gt;Q199,0,J195)</f>
        <v>0</v>
      </c>
      <c r="T197" s="210" t="s">
        <v>105</v>
      </c>
    </row>
    <row r="198" spans="1:20" ht="27.75" customHeight="1">
      <c r="A198" s="45"/>
      <c r="B198" s="48">
        <v>3</v>
      </c>
      <c r="C198" s="48">
        <v>4</v>
      </c>
      <c r="D198" s="48">
        <v>5</v>
      </c>
      <c r="E198" s="48">
        <v>6</v>
      </c>
      <c r="F198" s="48">
        <v>7</v>
      </c>
      <c r="G198" s="48">
        <v>8</v>
      </c>
      <c r="H198" s="48">
        <v>9</v>
      </c>
      <c r="I198" s="48">
        <v>10</v>
      </c>
      <c r="J198" s="48">
        <v>11</v>
      </c>
      <c r="K198" s="48">
        <v>12</v>
      </c>
      <c r="L198" s="48">
        <v>1</v>
      </c>
      <c r="M198" s="48">
        <v>2</v>
      </c>
      <c r="N198" s="48">
        <v>3</v>
      </c>
      <c r="O198" s="48">
        <v>4</v>
      </c>
      <c r="P198" s="48">
        <v>5</v>
      </c>
      <c r="Q198" s="49" t="s">
        <v>107</v>
      </c>
      <c r="R198" s="217"/>
      <c r="S198" s="218"/>
      <c r="T198" s="210"/>
    </row>
    <row r="199" spans="1:20" ht="28.5" customHeight="1">
      <c r="A199" s="97" t="s">
        <v>517</v>
      </c>
      <c r="B199" s="51"/>
      <c r="C199" s="51"/>
      <c r="D199" s="51"/>
      <c r="E199" s="51"/>
      <c r="F199" s="51"/>
      <c r="G199" s="51"/>
      <c r="H199" s="51"/>
      <c r="I199" s="51"/>
      <c r="J199" s="51"/>
      <c r="K199" s="51"/>
      <c r="L199" s="51"/>
      <c r="M199" s="51"/>
      <c r="N199" s="51"/>
      <c r="O199" s="51"/>
      <c r="P199" s="51"/>
      <c r="Q199" s="52">
        <f>SUM(B199:P199)</f>
        <v>0</v>
      </c>
      <c r="R199" s="211" t="s">
        <v>108</v>
      </c>
      <c r="S199" s="211"/>
      <c r="T199" s="53"/>
    </row>
    <row r="200" spans="1:20" ht="24" customHeight="1">
      <c r="A200" s="50" t="s">
        <v>109</v>
      </c>
      <c r="B200" s="51"/>
      <c r="C200" s="51"/>
      <c r="D200" s="51"/>
      <c r="E200" s="51"/>
      <c r="F200" s="51"/>
      <c r="G200" s="51"/>
      <c r="H200" s="51"/>
      <c r="I200" s="51"/>
      <c r="J200" s="51"/>
      <c r="K200" s="51"/>
      <c r="L200" s="51"/>
      <c r="M200" s="51"/>
      <c r="N200" s="51"/>
      <c r="O200" s="51"/>
      <c r="P200" s="51"/>
      <c r="Q200" s="52"/>
      <c r="R200" s="212">
        <f>S197*J196</f>
        <v>0</v>
      </c>
      <c r="S200" s="212"/>
      <c r="T200" s="53"/>
    </row>
    <row r="201" spans="1:20" ht="24" customHeight="1">
      <c r="A201" s="50" t="s">
        <v>110</v>
      </c>
      <c r="B201" s="54">
        <f>IF($T201=0,0,VLOOKUP($T201,単価データ!$A$1:$AH$10714,16,FALSE))</f>
        <v>0</v>
      </c>
      <c r="C201" s="54">
        <f>IF($T201=0,0,VLOOKUP($T201,単価データ!$A$1:$AH$10714,17,FALSE))</f>
        <v>0</v>
      </c>
      <c r="D201" s="54">
        <f>IF($T201=0,0,VLOOKUP($T201,単価データ!$A$1:$AH$10714,19,FALSE))</f>
        <v>0</v>
      </c>
      <c r="E201" s="54">
        <f>IF($T201=0,0,VLOOKUP($T201,単価データ!$A$1:$AH$10714,22,FALSE))</f>
        <v>0</v>
      </c>
      <c r="F201" s="54">
        <f>IF($T201=0,0,VLOOKUP($T201,単価データ!$A$1:$AH$10714,23,FALSE))</f>
        <v>0</v>
      </c>
      <c r="G201" s="54">
        <f>IF($T201=0,0,VLOOKUP($T201,単価データ!$A$1:$AH$10714,24,FALSE))</f>
        <v>0</v>
      </c>
      <c r="H201" s="54">
        <f>IF($T201=0,0,VLOOKUP($T201,単価データ!$A$1:$AH$10714,25,FALSE))</f>
        <v>0</v>
      </c>
      <c r="I201" s="54">
        <f>IF($T201=0,0,VLOOKUP($T201,単価データ!$A$1:$AH$10714,26,FALSE))</f>
        <v>0</v>
      </c>
      <c r="J201" s="54">
        <f>IF($T201=0,0,VLOOKUP($T201,単価データ!$A$1:$AH$10714,27,FALSE))</f>
        <v>0</v>
      </c>
      <c r="K201" s="54">
        <f>IF($T201=0,0,VLOOKUP($T201,単価データ!$A$1:$AH$10714,28,FALSE))</f>
        <v>0</v>
      </c>
      <c r="L201" s="54">
        <f>IF($T201=0,0,VLOOKUP($T201,単価データ!$A$1:$AH$10714,29,FALSE))</f>
        <v>0</v>
      </c>
      <c r="M201" s="54">
        <f>IF($T201=0,0,VLOOKUP($T201,単価データ!$A$1:$AH$10714,30,FALSE))</f>
        <v>0</v>
      </c>
      <c r="N201" s="54">
        <f>IF($T201=0,0,VLOOKUP($T201,単価データ!$A$1:$AH$10714,31,FALSE))</f>
        <v>0</v>
      </c>
      <c r="O201" s="54">
        <f>IF($T201=0,0,VLOOKUP($T201,単価データ!$A$1:$AH$10714,32,FALSE))</f>
        <v>0</v>
      </c>
      <c r="P201" s="54">
        <f>IF($T201=0,0,VLOOKUP($T201,単価データ!$A$1:$AH$10714,33,FALSE))</f>
        <v>0</v>
      </c>
      <c r="Q201" s="55" t="s">
        <v>111</v>
      </c>
      <c r="R201" s="213" t="s">
        <v>112</v>
      </c>
      <c r="S201" s="213"/>
      <c r="T201" s="56"/>
    </row>
    <row r="202" spans="1:20" ht="25.5">
      <c r="A202" s="50" t="s">
        <v>113</v>
      </c>
      <c r="B202" s="52">
        <f t="shared" ref="B202:P202" si="51">B199*B200</f>
        <v>0</v>
      </c>
      <c r="C202" s="52">
        <f t="shared" si="51"/>
        <v>0</v>
      </c>
      <c r="D202" s="52">
        <f t="shared" si="51"/>
        <v>0</v>
      </c>
      <c r="E202" s="52">
        <f t="shared" si="51"/>
        <v>0</v>
      </c>
      <c r="F202" s="52">
        <f t="shared" si="51"/>
        <v>0</v>
      </c>
      <c r="G202" s="52">
        <f t="shared" si="51"/>
        <v>0</v>
      </c>
      <c r="H202" s="52">
        <f t="shared" si="51"/>
        <v>0</v>
      </c>
      <c r="I202" s="52">
        <f t="shared" si="51"/>
        <v>0</v>
      </c>
      <c r="J202" s="52">
        <f t="shared" si="51"/>
        <v>0</v>
      </c>
      <c r="K202" s="52">
        <f t="shared" si="51"/>
        <v>0</v>
      </c>
      <c r="L202" s="52">
        <f t="shared" si="51"/>
        <v>0</v>
      </c>
      <c r="M202" s="52">
        <f t="shared" si="51"/>
        <v>0</v>
      </c>
      <c r="N202" s="52">
        <f t="shared" si="51"/>
        <v>0</v>
      </c>
      <c r="O202" s="52">
        <f t="shared" si="51"/>
        <v>0</v>
      </c>
      <c r="P202" s="52">
        <f t="shared" si="51"/>
        <v>0</v>
      </c>
      <c r="Q202" s="52">
        <f t="shared" ref="Q202:Q203" si="52">SUM(B202:P202)</f>
        <v>0</v>
      </c>
      <c r="R202" s="213">
        <f>IF(S197=0,0,IF(J195=Q199,Q202,ROUNDDOWN((J195/Q199)*Q202,0)))</f>
        <v>0</v>
      </c>
      <c r="S202" s="213"/>
      <c r="T202" s="53"/>
    </row>
    <row r="203" spans="1:20" ht="25.5">
      <c r="A203" s="57" t="s">
        <v>114</v>
      </c>
      <c r="B203" s="58">
        <f t="shared" ref="B203:P203" si="53">B199*B201</f>
        <v>0</v>
      </c>
      <c r="C203" s="58">
        <f t="shared" si="53"/>
        <v>0</v>
      </c>
      <c r="D203" s="58">
        <f t="shared" si="53"/>
        <v>0</v>
      </c>
      <c r="E203" s="58">
        <f t="shared" si="53"/>
        <v>0</v>
      </c>
      <c r="F203" s="58">
        <f t="shared" si="53"/>
        <v>0</v>
      </c>
      <c r="G203" s="58">
        <f t="shared" si="53"/>
        <v>0</v>
      </c>
      <c r="H203" s="58">
        <f t="shared" si="53"/>
        <v>0</v>
      </c>
      <c r="I203" s="58">
        <f t="shared" si="53"/>
        <v>0</v>
      </c>
      <c r="J203" s="58">
        <f t="shared" si="53"/>
        <v>0</v>
      </c>
      <c r="K203" s="58">
        <f t="shared" si="53"/>
        <v>0</v>
      </c>
      <c r="L203" s="58">
        <f t="shared" si="53"/>
        <v>0</v>
      </c>
      <c r="M203" s="58">
        <f t="shared" si="53"/>
        <v>0</v>
      </c>
      <c r="N203" s="58">
        <f t="shared" si="53"/>
        <v>0</v>
      </c>
      <c r="O203" s="58">
        <f t="shared" si="53"/>
        <v>0</v>
      </c>
      <c r="P203" s="58">
        <f t="shared" si="53"/>
        <v>0</v>
      </c>
      <c r="Q203" s="58">
        <f t="shared" si="52"/>
        <v>0</v>
      </c>
      <c r="R203" s="211" t="s">
        <v>115</v>
      </c>
      <c r="S203" s="211"/>
      <c r="T203" s="53"/>
    </row>
    <row r="204" spans="1:20" ht="26.25" customHeight="1">
      <c r="A204" s="59" t="s">
        <v>116</v>
      </c>
      <c r="B204" s="214" t="s">
        <v>117</v>
      </c>
      <c r="C204" s="214"/>
      <c r="D204" s="214"/>
      <c r="E204" s="214"/>
      <c r="F204" s="214"/>
      <c r="G204" s="214"/>
      <c r="H204" s="214"/>
      <c r="I204" s="60">
        <f>Q203</f>
        <v>0</v>
      </c>
      <c r="J204" s="61" t="s">
        <v>118</v>
      </c>
      <c r="K204" s="60">
        <f>Q199</f>
        <v>0</v>
      </c>
      <c r="L204" s="62" t="s">
        <v>53</v>
      </c>
      <c r="M204" s="60"/>
      <c r="N204" s="61"/>
      <c r="O204" s="63">
        <f>IF(K204=0,0,I204/K204)</f>
        <v>0</v>
      </c>
      <c r="P204" s="64" t="s">
        <v>69</v>
      </c>
      <c r="Q204" s="65">
        <f>IF(LEN(ROUND(O204,0))&lt;4,ROUND(O204,0),ROUND(O204,-(LEN(ROUND(O204,0))-3)))</f>
        <v>0</v>
      </c>
      <c r="R204" s="213">
        <f>S197*Q204</f>
        <v>0</v>
      </c>
      <c r="S204" s="213"/>
      <c r="T204" s="53"/>
    </row>
    <row r="206" spans="1:20">
      <c r="A206" s="38" t="s">
        <v>142</v>
      </c>
      <c r="B206" s="215" t="s">
        <v>97</v>
      </c>
      <c r="C206" s="215"/>
      <c r="D206" s="215"/>
      <c r="E206" s="215"/>
      <c r="F206" s="215"/>
      <c r="G206" s="215"/>
      <c r="H206" s="215"/>
      <c r="I206" s="39" t="s">
        <v>53</v>
      </c>
      <c r="J206" s="40">
        <v>1</v>
      </c>
      <c r="K206" s="68" t="s">
        <v>125</v>
      </c>
      <c r="L206" s="42"/>
      <c r="M206" s="43"/>
      <c r="N206" s="43"/>
      <c r="O206" s="43"/>
      <c r="P206" s="43"/>
      <c r="Q206" s="43"/>
      <c r="R206" s="43"/>
      <c r="S206" s="44"/>
    </row>
    <row r="207" spans="1:20">
      <c r="A207" s="45"/>
      <c r="B207" s="215" t="s">
        <v>100</v>
      </c>
      <c r="C207" s="215"/>
      <c r="D207" s="215"/>
      <c r="E207" s="215"/>
      <c r="F207" s="215"/>
      <c r="G207" s="215"/>
      <c r="H207" s="215"/>
      <c r="I207" s="39" t="s">
        <v>53</v>
      </c>
      <c r="J207" s="40"/>
      <c r="K207" s="39" t="s">
        <v>101</v>
      </c>
      <c r="L207" s="46"/>
      <c r="M207" s="47"/>
      <c r="N207" s="47"/>
      <c r="O207" s="47"/>
      <c r="P207" s="47"/>
      <c r="Q207" s="47"/>
      <c r="R207" s="43"/>
      <c r="S207" s="44"/>
    </row>
    <row r="208" spans="1:20" ht="13.5" customHeight="1">
      <c r="A208" s="38" t="s">
        <v>102</v>
      </c>
      <c r="B208" s="216" t="s">
        <v>103</v>
      </c>
      <c r="C208" s="216"/>
      <c r="D208" s="216"/>
      <c r="E208" s="216"/>
      <c r="F208" s="216"/>
      <c r="G208" s="216"/>
      <c r="H208" s="216"/>
      <c r="I208" s="216"/>
      <c r="J208" s="216"/>
      <c r="K208" s="216"/>
      <c r="L208" s="216"/>
      <c r="M208" s="216"/>
      <c r="N208" s="216"/>
      <c r="O208" s="216"/>
      <c r="P208" s="216"/>
      <c r="Q208" s="216"/>
      <c r="R208" s="217" t="s">
        <v>104</v>
      </c>
      <c r="S208" s="218">
        <f>IF(J206&gt;Q210,0,J206)</f>
        <v>0</v>
      </c>
      <c r="T208" s="210" t="s">
        <v>105</v>
      </c>
    </row>
    <row r="209" spans="1:20" ht="27.75" customHeight="1">
      <c r="A209" s="45"/>
      <c r="B209" s="48">
        <v>3</v>
      </c>
      <c r="C209" s="48">
        <v>4</v>
      </c>
      <c r="D209" s="48">
        <v>5</v>
      </c>
      <c r="E209" s="48">
        <v>6</v>
      </c>
      <c r="F209" s="48">
        <v>7</v>
      </c>
      <c r="G209" s="48">
        <v>8</v>
      </c>
      <c r="H209" s="48">
        <v>9</v>
      </c>
      <c r="I209" s="48">
        <v>10</v>
      </c>
      <c r="J209" s="48">
        <v>11</v>
      </c>
      <c r="K209" s="48">
        <v>12</v>
      </c>
      <c r="L209" s="48">
        <v>1</v>
      </c>
      <c r="M209" s="48">
        <v>2</v>
      </c>
      <c r="N209" s="48">
        <v>3</v>
      </c>
      <c r="O209" s="48">
        <v>4</v>
      </c>
      <c r="P209" s="48">
        <v>5</v>
      </c>
      <c r="Q209" s="49" t="s">
        <v>107</v>
      </c>
      <c r="R209" s="217"/>
      <c r="S209" s="218"/>
      <c r="T209" s="210"/>
    </row>
    <row r="210" spans="1:20" ht="28.5" customHeight="1">
      <c r="A210" s="97" t="s">
        <v>517</v>
      </c>
      <c r="B210" s="51"/>
      <c r="C210" s="51"/>
      <c r="D210" s="51"/>
      <c r="E210" s="51"/>
      <c r="F210" s="51"/>
      <c r="G210" s="51"/>
      <c r="H210" s="51"/>
      <c r="I210" s="51"/>
      <c r="J210" s="51"/>
      <c r="K210" s="51"/>
      <c r="L210" s="51"/>
      <c r="M210" s="51"/>
      <c r="N210" s="51"/>
      <c r="O210" s="51"/>
      <c r="P210" s="51"/>
      <c r="Q210" s="52">
        <f>SUM(B210:P210)</f>
        <v>0</v>
      </c>
      <c r="R210" s="211" t="s">
        <v>108</v>
      </c>
      <c r="S210" s="211"/>
      <c r="T210" s="53"/>
    </row>
    <row r="211" spans="1:20" ht="24" customHeight="1">
      <c r="A211" s="50" t="s">
        <v>109</v>
      </c>
      <c r="B211" s="51"/>
      <c r="C211" s="51"/>
      <c r="D211" s="51"/>
      <c r="E211" s="51"/>
      <c r="F211" s="51"/>
      <c r="G211" s="51"/>
      <c r="H211" s="51"/>
      <c r="I211" s="51"/>
      <c r="J211" s="51"/>
      <c r="K211" s="51"/>
      <c r="L211" s="51"/>
      <c r="M211" s="51"/>
      <c r="N211" s="51"/>
      <c r="O211" s="51"/>
      <c r="P211" s="51"/>
      <c r="Q211" s="52"/>
      <c r="R211" s="212">
        <f>S208*J207</f>
        <v>0</v>
      </c>
      <c r="S211" s="212"/>
      <c r="T211" s="53"/>
    </row>
    <row r="212" spans="1:20" ht="24" customHeight="1">
      <c r="A212" s="50" t="s">
        <v>110</v>
      </c>
      <c r="B212" s="54">
        <f>IF($T212=0,0,VLOOKUP($T212,単価データ!$A$1:$AH$10714,16,FALSE))</f>
        <v>0</v>
      </c>
      <c r="C212" s="54">
        <f>IF($T212=0,0,VLOOKUP($T212,単価データ!$A$1:$AH$10714,17,FALSE))</f>
        <v>0</v>
      </c>
      <c r="D212" s="54">
        <f>IF($T212=0,0,VLOOKUP($T212,単価データ!$A$1:$AH$10714,19,FALSE))</f>
        <v>0</v>
      </c>
      <c r="E212" s="54">
        <f>IF($T212=0,0,VLOOKUP($T212,単価データ!$A$1:$AH$10714,22,FALSE))</f>
        <v>0</v>
      </c>
      <c r="F212" s="54">
        <f>IF($T212=0,0,VLOOKUP($T212,単価データ!$A$1:$AH$10714,23,FALSE))</f>
        <v>0</v>
      </c>
      <c r="G212" s="54">
        <f>IF($T212=0,0,VLOOKUP($T212,単価データ!$A$1:$AH$10714,24,FALSE))</f>
        <v>0</v>
      </c>
      <c r="H212" s="54">
        <f>IF($T212=0,0,VLOOKUP($T212,単価データ!$A$1:$AH$10714,25,FALSE))</f>
        <v>0</v>
      </c>
      <c r="I212" s="54">
        <f>IF($T212=0,0,VLOOKUP($T212,単価データ!$A$1:$AH$10714,26,FALSE))</f>
        <v>0</v>
      </c>
      <c r="J212" s="54">
        <f>IF($T212=0,0,VLOOKUP($T212,単価データ!$A$1:$AH$10714,27,FALSE))</f>
        <v>0</v>
      </c>
      <c r="K212" s="54">
        <f>IF($T212=0,0,VLOOKUP($T212,単価データ!$A$1:$AH$10714,28,FALSE))</f>
        <v>0</v>
      </c>
      <c r="L212" s="54">
        <f>IF($T212=0,0,VLOOKUP($T212,単価データ!$A$1:$AH$10714,29,FALSE))</f>
        <v>0</v>
      </c>
      <c r="M212" s="54">
        <f>IF($T212=0,0,VLOOKUP($T212,単価データ!$A$1:$AH$10714,30,FALSE))</f>
        <v>0</v>
      </c>
      <c r="N212" s="54">
        <f>IF($T212=0,0,VLOOKUP($T212,単価データ!$A$1:$AH$10714,31,FALSE))</f>
        <v>0</v>
      </c>
      <c r="O212" s="54">
        <f>IF($T212=0,0,VLOOKUP($T212,単価データ!$A$1:$AH$10714,32,FALSE))</f>
        <v>0</v>
      </c>
      <c r="P212" s="54">
        <f>IF($T212=0,0,VLOOKUP($T212,単価データ!$A$1:$AH$10714,33,FALSE))</f>
        <v>0</v>
      </c>
      <c r="Q212" s="55" t="s">
        <v>111</v>
      </c>
      <c r="R212" s="213" t="s">
        <v>112</v>
      </c>
      <c r="S212" s="213"/>
      <c r="T212" s="56"/>
    </row>
    <row r="213" spans="1:20" ht="25.5">
      <c r="A213" s="50" t="s">
        <v>113</v>
      </c>
      <c r="B213" s="52">
        <f t="shared" ref="B213:P213" si="54">B210*B211</f>
        <v>0</v>
      </c>
      <c r="C213" s="52">
        <f t="shared" si="54"/>
        <v>0</v>
      </c>
      <c r="D213" s="52">
        <f t="shared" si="54"/>
        <v>0</v>
      </c>
      <c r="E213" s="52">
        <f t="shared" si="54"/>
        <v>0</v>
      </c>
      <c r="F213" s="52">
        <f t="shared" si="54"/>
        <v>0</v>
      </c>
      <c r="G213" s="52">
        <f t="shared" si="54"/>
        <v>0</v>
      </c>
      <c r="H213" s="52">
        <f t="shared" si="54"/>
        <v>0</v>
      </c>
      <c r="I213" s="52">
        <f t="shared" si="54"/>
        <v>0</v>
      </c>
      <c r="J213" s="52">
        <f t="shared" si="54"/>
        <v>0</v>
      </c>
      <c r="K213" s="52">
        <f t="shared" si="54"/>
        <v>0</v>
      </c>
      <c r="L213" s="52">
        <f t="shared" si="54"/>
        <v>0</v>
      </c>
      <c r="M213" s="52">
        <f t="shared" si="54"/>
        <v>0</v>
      </c>
      <c r="N213" s="52">
        <f t="shared" si="54"/>
        <v>0</v>
      </c>
      <c r="O213" s="52">
        <f t="shared" si="54"/>
        <v>0</v>
      </c>
      <c r="P213" s="52">
        <f t="shared" si="54"/>
        <v>0</v>
      </c>
      <c r="Q213" s="52">
        <f t="shared" ref="Q213:Q214" si="55">SUM(B213:P213)</f>
        <v>0</v>
      </c>
      <c r="R213" s="213">
        <f>IF(S208=0,0,IF(J206=Q210,Q213,ROUNDDOWN((J206/Q210)*Q213,0)))</f>
        <v>0</v>
      </c>
      <c r="S213" s="213"/>
      <c r="T213" s="53"/>
    </row>
    <row r="214" spans="1:20" ht="25.5">
      <c r="A214" s="57" t="s">
        <v>114</v>
      </c>
      <c r="B214" s="58">
        <f t="shared" ref="B214:P214" si="56">B210*B212</f>
        <v>0</v>
      </c>
      <c r="C214" s="58">
        <f t="shared" si="56"/>
        <v>0</v>
      </c>
      <c r="D214" s="58">
        <f t="shared" si="56"/>
        <v>0</v>
      </c>
      <c r="E214" s="58">
        <f t="shared" si="56"/>
        <v>0</v>
      </c>
      <c r="F214" s="58">
        <f t="shared" si="56"/>
        <v>0</v>
      </c>
      <c r="G214" s="58">
        <f t="shared" si="56"/>
        <v>0</v>
      </c>
      <c r="H214" s="58">
        <f t="shared" si="56"/>
        <v>0</v>
      </c>
      <c r="I214" s="58">
        <f t="shared" si="56"/>
        <v>0</v>
      </c>
      <c r="J214" s="58">
        <f t="shared" si="56"/>
        <v>0</v>
      </c>
      <c r="K214" s="58">
        <f t="shared" si="56"/>
        <v>0</v>
      </c>
      <c r="L214" s="58">
        <f t="shared" si="56"/>
        <v>0</v>
      </c>
      <c r="M214" s="58">
        <f t="shared" si="56"/>
        <v>0</v>
      </c>
      <c r="N214" s="58">
        <f t="shared" si="56"/>
        <v>0</v>
      </c>
      <c r="O214" s="58">
        <f t="shared" si="56"/>
        <v>0</v>
      </c>
      <c r="P214" s="58">
        <f t="shared" si="56"/>
        <v>0</v>
      </c>
      <c r="Q214" s="58">
        <f t="shared" si="55"/>
        <v>0</v>
      </c>
      <c r="R214" s="211" t="s">
        <v>115</v>
      </c>
      <c r="S214" s="211"/>
      <c r="T214" s="53"/>
    </row>
    <row r="215" spans="1:20" ht="26.25" customHeight="1">
      <c r="A215" s="59" t="s">
        <v>116</v>
      </c>
      <c r="B215" s="214" t="s">
        <v>117</v>
      </c>
      <c r="C215" s="214"/>
      <c r="D215" s="214"/>
      <c r="E215" s="214"/>
      <c r="F215" s="214"/>
      <c r="G215" s="214"/>
      <c r="H215" s="214"/>
      <c r="I215" s="60">
        <f>Q214</f>
        <v>0</v>
      </c>
      <c r="J215" s="61" t="s">
        <v>118</v>
      </c>
      <c r="K215" s="60">
        <f>Q210</f>
        <v>0</v>
      </c>
      <c r="L215" s="62" t="s">
        <v>53</v>
      </c>
      <c r="M215" s="60"/>
      <c r="N215" s="61"/>
      <c r="O215" s="63">
        <f>IF(K215=0,0,I215/K215)</f>
        <v>0</v>
      </c>
      <c r="P215" s="64" t="s">
        <v>69</v>
      </c>
      <c r="Q215" s="65">
        <f>IF(LEN(ROUND(O215,0))&lt;4,ROUND(O215,0),ROUND(O215,-(LEN(ROUND(O215,0))-3)))</f>
        <v>0</v>
      </c>
      <c r="R215" s="213">
        <f>S208*Q215</f>
        <v>0</v>
      </c>
      <c r="S215" s="213"/>
      <c r="T215" s="53"/>
    </row>
    <row r="217" spans="1:20">
      <c r="A217" s="38" t="s">
        <v>143</v>
      </c>
      <c r="B217" s="215" t="s">
        <v>97</v>
      </c>
      <c r="C217" s="215"/>
      <c r="D217" s="215"/>
      <c r="E217" s="215"/>
      <c r="F217" s="215"/>
      <c r="G217" s="215"/>
      <c r="H217" s="215"/>
      <c r="I217" s="39" t="s">
        <v>53</v>
      </c>
      <c r="J217" s="40">
        <v>1</v>
      </c>
      <c r="K217" s="68" t="s">
        <v>125</v>
      </c>
      <c r="L217" s="42"/>
      <c r="M217" s="43"/>
      <c r="N217" s="43"/>
      <c r="O217" s="43"/>
      <c r="P217" s="43"/>
      <c r="Q217" s="43"/>
      <c r="R217" s="43"/>
      <c r="S217" s="44"/>
    </row>
    <row r="218" spans="1:20">
      <c r="A218" s="45"/>
      <c r="B218" s="215" t="s">
        <v>100</v>
      </c>
      <c r="C218" s="215"/>
      <c r="D218" s="215"/>
      <c r="E218" s="215"/>
      <c r="F218" s="215"/>
      <c r="G218" s="215"/>
      <c r="H218" s="215"/>
      <c r="I218" s="39" t="s">
        <v>53</v>
      </c>
      <c r="J218" s="40"/>
      <c r="K218" s="39" t="s">
        <v>101</v>
      </c>
      <c r="L218" s="46"/>
      <c r="M218" s="47"/>
      <c r="N218" s="47"/>
      <c r="O218" s="47"/>
      <c r="P218" s="47"/>
      <c r="Q218" s="47"/>
      <c r="R218" s="43"/>
      <c r="S218" s="44"/>
    </row>
    <row r="219" spans="1:20" ht="13.5" customHeight="1">
      <c r="A219" s="38" t="s">
        <v>102</v>
      </c>
      <c r="B219" s="216" t="s">
        <v>103</v>
      </c>
      <c r="C219" s="216"/>
      <c r="D219" s="216"/>
      <c r="E219" s="216"/>
      <c r="F219" s="216"/>
      <c r="G219" s="216"/>
      <c r="H219" s="216"/>
      <c r="I219" s="216"/>
      <c r="J219" s="216"/>
      <c r="K219" s="216"/>
      <c r="L219" s="216"/>
      <c r="M219" s="216"/>
      <c r="N219" s="216"/>
      <c r="O219" s="216"/>
      <c r="P219" s="216"/>
      <c r="Q219" s="216"/>
      <c r="R219" s="217" t="s">
        <v>104</v>
      </c>
      <c r="S219" s="218">
        <f>IF(J217&gt;Q221,0,J217)</f>
        <v>0</v>
      </c>
      <c r="T219" s="210" t="s">
        <v>105</v>
      </c>
    </row>
    <row r="220" spans="1:20" ht="27.75" customHeight="1">
      <c r="A220" s="45"/>
      <c r="B220" s="48">
        <v>3</v>
      </c>
      <c r="C220" s="48">
        <v>4</v>
      </c>
      <c r="D220" s="48">
        <v>5</v>
      </c>
      <c r="E220" s="48">
        <v>6</v>
      </c>
      <c r="F220" s="48">
        <v>7</v>
      </c>
      <c r="G220" s="48">
        <v>8</v>
      </c>
      <c r="H220" s="48">
        <v>9</v>
      </c>
      <c r="I220" s="48">
        <v>10</v>
      </c>
      <c r="J220" s="48">
        <v>11</v>
      </c>
      <c r="K220" s="48">
        <v>12</v>
      </c>
      <c r="L220" s="48">
        <v>1</v>
      </c>
      <c r="M220" s="48">
        <v>2</v>
      </c>
      <c r="N220" s="48">
        <v>3</v>
      </c>
      <c r="O220" s="48">
        <v>4</v>
      </c>
      <c r="P220" s="48">
        <v>5</v>
      </c>
      <c r="Q220" s="49" t="s">
        <v>107</v>
      </c>
      <c r="R220" s="217"/>
      <c r="S220" s="218"/>
      <c r="T220" s="210"/>
    </row>
    <row r="221" spans="1:20" ht="28.5" customHeight="1">
      <c r="A221" s="97" t="s">
        <v>517</v>
      </c>
      <c r="B221" s="51"/>
      <c r="C221" s="51"/>
      <c r="D221" s="51"/>
      <c r="E221" s="51"/>
      <c r="F221" s="51"/>
      <c r="G221" s="51"/>
      <c r="H221" s="51"/>
      <c r="I221" s="51"/>
      <c r="J221" s="51"/>
      <c r="K221" s="51"/>
      <c r="L221" s="51"/>
      <c r="M221" s="51"/>
      <c r="N221" s="51"/>
      <c r="O221" s="51"/>
      <c r="P221" s="51"/>
      <c r="Q221" s="52">
        <f>SUM(B221:P221)</f>
        <v>0</v>
      </c>
      <c r="R221" s="211" t="s">
        <v>108</v>
      </c>
      <c r="S221" s="211"/>
      <c r="T221" s="53"/>
    </row>
    <row r="222" spans="1:20" ht="24" customHeight="1">
      <c r="A222" s="50" t="s">
        <v>109</v>
      </c>
      <c r="B222" s="51"/>
      <c r="C222" s="51"/>
      <c r="D222" s="51"/>
      <c r="E222" s="51"/>
      <c r="F222" s="51"/>
      <c r="G222" s="51"/>
      <c r="H222" s="51"/>
      <c r="I222" s="51"/>
      <c r="J222" s="51"/>
      <c r="K222" s="51"/>
      <c r="L222" s="51"/>
      <c r="M222" s="51"/>
      <c r="N222" s="51"/>
      <c r="O222" s="51"/>
      <c r="P222" s="51"/>
      <c r="Q222" s="52"/>
      <c r="R222" s="212">
        <f>S219*J218</f>
        <v>0</v>
      </c>
      <c r="S222" s="212"/>
      <c r="T222" s="53"/>
    </row>
    <row r="223" spans="1:20" ht="24" customHeight="1">
      <c r="A223" s="50" t="s">
        <v>110</v>
      </c>
      <c r="B223" s="54">
        <f>IF($T223=0,0,VLOOKUP($T223,単価データ!$A$1:$AH$10714,16,FALSE))</f>
        <v>0</v>
      </c>
      <c r="C223" s="54">
        <f>IF($T223=0,0,VLOOKUP($T223,単価データ!$A$1:$AH$10714,17,FALSE))</f>
        <v>0</v>
      </c>
      <c r="D223" s="54">
        <f>IF($T223=0,0,VLOOKUP($T223,単価データ!$A$1:$AH$10714,19,FALSE))</f>
        <v>0</v>
      </c>
      <c r="E223" s="54">
        <f>IF($T223=0,0,VLOOKUP($T223,単価データ!$A$1:$AH$10714,22,FALSE))</f>
        <v>0</v>
      </c>
      <c r="F223" s="54">
        <f>IF($T223=0,0,VLOOKUP($T223,単価データ!$A$1:$AH$10714,23,FALSE))</f>
        <v>0</v>
      </c>
      <c r="G223" s="54">
        <f>IF($T223=0,0,VLOOKUP($T223,単価データ!$A$1:$AH$10714,24,FALSE))</f>
        <v>0</v>
      </c>
      <c r="H223" s="54">
        <f>IF($T223=0,0,VLOOKUP($T223,単価データ!$A$1:$AH$10714,25,FALSE))</f>
        <v>0</v>
      </c>
      <c r="I223" s="54">
        <f>IF($T223=0,0,VLOOKUP($T223,単価データ!$A$1:$AH$10714,26,FALSE))</f>
        <v>0</v>
      </c>
      <c r="J223" s="54">
        <f>IF($T223=0,0,VLOOKUP($T223,単価データ!$A$1:$AH$10714,27,FALSE))</f>
        <v>0</v>
      </c>
      <c r="K223" s="54">
        <f>IF($T223=0,0,VLOOKUP($T223,単価データ!$A$1:$AH$10714,28,FALSE))</f>
        <v>0</v>
      </c>
      <c r="L223" s="54">
        <f>IF($T223=0,0,VLOOKUP($T223,単価データ!$A$1:$AH$10714,29,FALSE))</f>
        <v>0</v>
      </c>
      <c r="M223" s="54">
        <f>IF($T223=0,0,VLOOKUP($T223,単価データ!$A$1:$AH$10714,30,FALSE))</f>
        <v>0</v>
      </c>
      <c r="N223" s="54">
        <f>IF($T223=0,0,VLOOKUP($T223,単価データ!$A$1:$AH$10714,31,FALSE))</f>
        <v>0</v>
      </c>
      <c r="O223" s="54">
        <f>IF($T223=0,0,VLOOKUP($T223,単価データ!$A$1:$AH$10714,32,FALSE))</f>
        <v>0</v>
      </c>
      <c r="P223" s="54">
        <f>IF($T223=0,0,VLOOKUP($T223,単価データ!$A$1:$AH$10714,33,FALSE))</f>
        <v>0</v>
      </c>
      <c r="Q223" s="55" t="s">
        <v>111</v>
      </c>
      <c r="R223" s="213" t="s">
        <v>112</v>
      </c>
      <c r="S223" s="213"/>
      <c r="T223" s="56"/>
    </row>
    <row r="224" spans="1:20" ht="25.5">
      <c r="A224" s="50" t="s">
        <v>113</v>
      </c>
      <c r="B224" s="52">
        <f t="shared" ref="B224:P224" si="57">B221*B222</f>
        <v>0</v>
      </c>
      <c r="C224" s="52">
        <f t="shared" si="57"/>
        <v>0</v>
      </c>
      <c r="D224" s="52">
        <f t="shared" si="57"/>
        <v>0</v>
      </c>
      <c r="E224" s="52">
        <f t="shared" si="57"/>
        <v>0</v>
      </c>
      <c r="F224" s="52">
        <f t="shared" si="57"/>
        <v>0</v>
      </c>
      <c r="G224" s="52">
        <f t="shared" si="57"/>
        <v>0</v>
      </c>
      <c r="H224" s="52">
        <f t="shared" si="57"/>
        <v>0</v>
      </c>
      <c r="I224" s="52">
        <f t="shared" si="57"/>
        <v>0</v>
      </c>
      <c r="J224" s="52">
        <f t="shared" si="57"/>
        <v>0</v>
      </c>
      <c r="K224" s="52">
        <f t="shared" si="57"/>
        <v>0</v>
      </c>
      <c r="L224" s="52">
        <f t="shared" si="57"/>
        <v>0</v>
      </c>
      <c r="M224" s="52">
        <f t="shared" si="57"/>
        <v>0</v>
      </c>
      <c r="N224" s="52">
        <f t="shared" si="57"/>
        <v>0</v>
      </c>
      <c r="O224" s="52">
        <f t="shared" si="57"/>
        <v>0</v>
      </c>
      <c r="P224" s="52">
        <f t="shared" si="57"/>
        <v>0</v>
      </c>
      <c r="Q224" s="52">
        <f t="shared" ref="Q224:Q225" si="58">SUM(B224:P224)</f>
        <v>0</v>
      </c>
      <c r="R224" s="213">
        <f>IF(S219=0,0,IF(J217=Q221,Q224,ROUNDDOWN((J217/Q221)*Q224,0)))</f>
        <v>0</v>
      </c>
      <c r="S224" s="213"/>
      <c r="T224" s="53"/>
    </row>
    <row r="225" spans="1:20" ht="25.5">
      <c r="A225" s="57" t="s">
        <v>114</v>
      </c>
      <c r="B225" s="58">
        <f t="shared" ref="B225:P225" si="59">B221*B223</f>
        <v>0</v>
      </c>
      <c r="C225" s="58">
        <f t="shared" si="59"/>
        <v>0</v>
      </c>
      <c r="D225" s="58">
        <f t="shared" si="59"/>
        <v>0</v>
      </c>
      <c r="E225" s="58">
        <f t="shared" si="59"/>
        <v>0</v>
      </c>
      <c r="F225" s="58">
        <f t="shared" si="59"/>
        <v>0</v>
      </c>
      <c r="G225" s="58">
        <f t="shared" si="59"/>
        <v>0</v>
      </c>
      <c r="H225" s="58">
        <f t="shared" si="59"/>
        <v>0</v>
      </c>
      <c r="I225" s="58">
        <f t="shared" si="59"/>
        <v>0</v>
      </c>
      <c r="J225" s="58">
        <f t="shared" si="59"/>
        <v>0</v>
      </c>
      <c r="K225" s="58">
        <f t="shared" si="59"/>
        <v>0</v>
      </c>
      <c r="L225" s="58">
        <f t="shared" si="59"/>
        <v>0</v>
      </c>
      <c r="M225" s="58">
        <f t="shared" si="59"/>
        <v>0</v>
      </c>
      <c r="N225" s="58">
        <f t="shared" si="59"/>
        <v>0</v>
      </c>
      <c r="O225" s="58">
        <f t="shared" si="59"/>
        <v>0</v>
      </c>
      <c r="P225" s="58">
        <f t="shared" si="59"/>
        <v>0</v>
      </c>
      <c r="Q225" s="58">
        <f t="shared" si="58"/>
        <v>0</v>
      </c>
      <c r="R225" s="211" t="s">
        <v>115</v>
      </c>
      <c r="S225" s="211"/>
      <c r="T225" s="53"/>
    </row>
    <row r="226" spans="1:20" ht="26.25" customHeight="1">
      <c r="A226" s="59" t="s">
        <v>116</v>
      </c>
      <c r="B226" s="214" t="s">
        <v>117</v>
      </c>
      <c r="C226" s="214"/>
      <c r="D226" s="214"/>
      <c r="E226" s="214"/>
      <c r="F226" s="214"/>
      <c r="G226" s="214"/>
      <c r="H226" s="214"/>
      <c r="I226" s="60">
        <f>Q225</f>
        <v>0</v>
      </c>
      <c r="J226" s="61" t="s">
        <v>118</v>
      </c>
      <c r="K226" s="60">
        <f>Q221</f>
        <v>0</v>
      </c>
      <c r="L226" s="62" t="s">
        <v>53</v>
      </c>
      <c r="M226" s="60"/>
      <c r="N226" s="61"/>
      <c r="O226" s="63">
        <f>IF(K226=0,0,I226/K226)</f>
        <v>0</v>
      </c>
      <c r="P226" s="64" t="s">
        <v>69</v>
      </c>
      <c r="Q226" s="65">
        <f>IF(LEN(ROUND(O226,0))&lt;4,ROUND(O226,0),ROUND(O226,-(LEN(ROUND(O226,0))-3)))</f>
        <v>0</v>
      </c>
      <c r="R226" s="213">
        <f>S219*Q226</f>
        <v>0</v>
      </c>
      <c r="S226" s="213"/>
      <c r="T226" s="53"/>
    </row>
    <row r="228" spans="1:20">
      <c r="A228" s="38" t="s">
        <v>144</v>
      </c>
      <c r="B228" s="215" t="s">
        <v>97</v>
      </c>
      <c r="C228" s="215"/>
      <c r="D228" s="215"/>
      <c r="E228" s="215"/>
      <c r="F228" s="215"/>
      <c r="G228" s="215"/>
      <c r="H228" s="215"/>
      <c r="I228" s="39" t="s">
        <v>53</v>
      </c>
      <c r="J228" s="40">
        <v>1</v>
      </c>
      <c r="K228" s="68" t="s">
        <v>125</v>
      </c>
      <c r="L228" s="42"/>
      <c r="M228" s="43"/>
      <c r="N228" s="43"/>
      <c r="O228" s="43"/>
      <c r="P228" s="43"/>
      <c r="Q228" s="43"/>
      <c r="R228" s="43"/>
      <c r="S228" s="44"/>
    </row>
    <row r="229" spans="1:20">
      <c r="A229" s="45"/>
      <c r="B229" s="215" t="s">
        <v>100</v>
      </c>
      <c r="C229" s="215"/>
      <c r="D229" s="215"/>
      <c r="E229" s="215"/>
      <c r="F229" s="215"/>
      <c r="G229" s="215"/>
      <c r="H229" s="215"/>
      <c r="I229" s="39" t="s">
        <v>53</v>
      </c>
      <c r="J229" s="40"/>
      <c r="K229" s="39" t="s">
        <v>101</v>
      </c>
      <c r="L229" s="46"/>
      <c r="M229" s="47"/>
      <c r="N229" s="47"/>
      <c r="O229" s="47"/>
      <c r="P229" s="47"/>
      <c r="Q229" s="47"/>
      <c r="R229" s="43"/>
      <c r="S229" s="44"/>
    </row>
    <row r="230" spans="1:20" ht="13.5" customHeight="1">
      <c r="A230" s="38" t="s">
        <v>102</v>
      </c>
      <c r="B230" s="216" t="s">
        <v>103</v>
      </c>
      <c r="C230" s="216"/>
      <c r="D230" s="216"/>
      <c r="E230" s="216"/>
      <c r="F230" s="216"/>
      <c r="G230" s="216"/>
      <c r="H230" s="216"/>
      <c r="I230" s="216"/>
      <c r="J230" s="216"/>
      <c r="K230" s="216"/>
      <c r="L230" s="216"/>
      <c r="M230" s="216"/>
      <c r="N230" s="216"/>
      <c r="O230" s="216"/>
      <c r="P230" s="216"/>
      <c r="Q230" s="216"/>
      <c r="R230" s="217" t="s">
        <v>104</v>
      </c>
      <c r="S230" s="218">
        <f>IF(J228&gt;Q232,0,J228)</f>
        <v>0</v>
      </c>
      <c r="T230" s="210" t="s">
        <v>105</v>
      </c>
    </row>
    <row r="231" spans="1:20" ht="27.75" customHeight="1">
      <c r="A231" s="45"/>
      <c r="B231" s="48">
        <v>3</v>
      </c>
      <c r="C231" s="48">
        <v>4</v>
      </c>
      <c r="D231" s="48">
        <v>5</v>
      </c>
      <c r="E231" s="48">
        <v>6</v>
      </c>
      <c r="F231" s="48">
        <v>7</v>
      </c>
      <c r="G231" s="48">
        <v>8</v>
      </c>
      <c r="H231" s="48">
        <v>9</v>
      </c>
      <c r="I231" s="48">
        <v>10</v>
      </c>
      <c r="J231" s="48">
        <v>11</v>
      </c>
      <c r="K231" s="48">
        <v>12</v>
      </c>
      <c r="L231" s="48">
        <v>1</v>
      </c>
      <c r="M231" s="48">
        <v>2</v>
      </c>
      <c r="N231" s="48">
        <v>3</v>
      </c>
      <c r="O231" s="48">
        <v>4</v>
      </c>
      <c r="P231" s="48">
        <v>5</v>
      </c>
      <c r="Q231" s="49" t="s">
        <v>107</v>
      </c>
      <c r="R231" s="217"/>
      <c r="S231" s="218"/>
      <c r="T231" s="210"/>
    </row>
    <row r="232" spans="1:20" ht="28.5" customHeight="1">
      <c r="A232" s="97" t="s">
        <v>517</v>
      </c>
      <c r="B232" s="51"/>
      <c r="C232" s="51"/>
      <c r="D232" s="51"/>
      <c r="E232" s="51"/>
      <c r="F232" s="51"/>
      <c r="G232" s="51"/>
      <c r="H232" s="51"/>
      <c r="I232" s="51"/>
      <c r="J232" s="51"/>
      <c r="K232" s="51"/>
      <c r="L232" s="51"/>
      <c r="M232" s="51"/>
      <c r="N232" s="51"/>
      <c r="O232" s="51"/>
      <c r="P232" s="51"/>
      <c r="Q232" s="52">
        <f>SUM(B232:P232)</f>
        <v>0</v>
      </c>
      <c r="R232" s="211" t="s">
        <v>108</v>
      </c>
      <c r="S232" s="211"/>
      <c r="T232" s="53"/>
    </row>
    <row r="233" spans="1:20" ht="24" customHeight="1">
      <c r="A233" s="50" t="s">
        <v>109</v>
      </c>
      <c r="B233" s="51"/>
      <c r="C233" s="51"/>
      <c r="D233" s="51"/>
      <c r="E233" s="51"/>
      <c r="F233" s="51"/>
      <c r="G233" s="51"/>
      <c r="H233" s="51"/>
      <c r="I233" s="51"/>
      <c r="J233" s="51"/>
      <c r="K233" s="51"/>
      <c r="L233" s="51"/>
      <c r="M233" s="51"/>
      <c r="N233" s="51"/>
      <c r="O233" s="51"/>
      <c r="P233" s="51"/>
      <c r="Q233" s="52"/>
      <c r="R233" s="212">
        <f>S230*J229</f>
        <v>0</v>
      </c>
      <c r="S233" s="212"/>
      <c r="T233" s="53"/>
    </row>
    <row r="234" spans="1:20" ht="24" customHeight="1">
      <c r="A234" s="50" t="s">
        <v>110</v>
      </c>
      <c r="B234" s="54">
        <f>IF($T234=0,0,VLOOKUP($T234,単価データ!$A$1:$AH$10714,16,FALSE))</f>
        <v>0</v>
      </c>
      <c r="C234" s="54">
        <f>IF($T234=0,0,VLOOKUP($T234,単価データ!$A$1:$AH$10714,17,FALSE))</f>
        <v>0</v>
      </c>
      <c r="D234" s="54">
        <f>IF($T234=0,0,VLOOKUP($T234,単価データ!$A$1:$AH$10714,19,FALSE))</f>
        <v>0</v>
      </c>
      <c r="E234" s="54">
        <f>IF($T234=0,0,VLOOKUP($T234,単価データ!$A$1:$AH$10714,22,FALSE))</f>
        <v>0</v>
      </c>
      <c r="F234" s="54">
        <f>IF($T234=0,0,VLOOKUP($T234,単価データ!$A$1:$AH$10714,23,FALSE))</f>
        <v>0</v>
      </c>
      <c r="G234" s="54">
        <f>IF($T234=0,0,VLOOKUP($T234,単価データ!$A$1:$AH$10714,24,FALSE))</f>
        <v>0</v>
      </c>
      <c r="H234" s="54">
        <f>IF($T234=0,0,VLOOKUP($T234,単価データ!$A$1:$AH$10714,25,FALSE))</f>
        <v>0</v>
      </c>
      <c r="I234" s="54">
        <f>IF($T234=0,0,VLOOKUP($T234,単価データ!$A$1:$AH$10714,26,FALSE))</f>
        <v>0</v>
      </c>
      <c r="J234" s="54">
        <f>IF($T234=0,0,VLOOKUP($T234,単価データ!$A$1:$AH$10714,27,FALSE))</f>
        <v>0</v>
      </c>
      <c r="K234" s="54">
        <f>IF($T234=0,0,VLOOKUP($T234,単価データ!$A$1:$AH$10714,28,FALSE))</f>
        <v>0</v>
      </c>
      <c r="L234" s="54">
        <f>IF($T234=0,0,VLOOKUP($T234,単価データ!$A$1:$AH$10714,29,FALSE))</f>
        <v>0</v>
      </c>
      <c r="M234" s="54">
        <f>IF($T234=0,0,VLOOKUP($T234,単価データ!$A$1:$AH$10714,30,FALSE))</f>
        <v>0</v>
      </c>
      <c r="N234" s="54">
        <f>IF($T234=0,0,VLOOKUP($T234,単価データ!$A$1:$AH$10714,31,FALSE))</f>
        <v>0</v>
      </c>
      <c r="O234" s="54">
        <f>IF($T234=0,0,VLOOKUP($T234,単価データ!$A$1:$AH$10714,32,FALSE))</f>
        <v>0</v>
      </c>
      <c r="P234" s="54">
        <f>IF($T234=0,0,VLOOKUP($T234,単価データ!$A$1:$AH$10714,33,FALSE))</f>
        <v>0</v>
      </c>
      <c r="Q234" s="55" t="s">
        <v>111</v>
      </c>
      <c r="R234" s="213" t="s">
        <v>112</v>
      </c>
      <c r="S234" s="213"/>
      <c r="T234" s="56"/>
    </row>
    <row r="235" spans="1:20" ht="25.5">
      <c r="A235" s="50" t="s">
        <v>113</v>
      </c>
      <c r="B235" s="52">
        <f t="shared" ref="B235:P235" si="60">B232*B233</f>
        <v>0</v>
      </c>
      <c r="C235" s="52">
        <f t="shared" si="60"/>
        <v>0</v>
      </c>
      <c r="D235" s="52">
        <f t="shared" si="60"/>
        <v>0</v>
      </c>
      <c r="E235" s="52">
        <f t="shared" si="60"/>
        <v>0</v>
      </c>
      <c r="F235" s="52">
        <f t="shared" si="60"/>
        <v>0</v>
      </c>
      <c r="G235" s="52">
        <f t="shared" si="60"/>
        <v>0</v>
      </c>
      <c r="H235" s="52">
        <f t="shared" si="60"/>
        <v>0</v>
      </c>
      <c r="I235" s="52">
        <f t="shared" si="60"/>
        <v>0</v>
      </c>
      <c r="J235" s="52">
        <f t="shared" si="60"/>
        <v>0</v>
      </c>
      <c r="K235" s="52">
        <f t="shared" si="60"/>
        <v>0</v>
      </c>
      <c r="L235" s="52">
        <f t="shared" si="60"/>
        <v>0</v>
      </c>
      <c r="M235" s="52">
        <f t="shared" si="60"/>
        <v>0</v>
      </c>
      <c r="N235" s="52">
        <f t="shared" si="60"/>
        <v>0</v>
      </c>
      <c r="O235" s="52">
        <f t="shared" si="60"/>
        <v>0</v>
      </c>
      <c r="P235" s="52">
        <f t="shared" si="60"/>
        <v>0</v>
      </c>
      <c r="Q235" s="52">
        <f t="shared" ref="Q235:Q236" si="61">SUM(B235:P235)</f>
        <v>0</v>
      </c>
      <c r="R235" s="213">
        <f>IF(S230=0,0,IF(J228=Q232,Q235,ROUNDDOWN((J228/Q232)*Q235,0)))</f>
        <v>0</v>
      </c>
      <c r="S235" s="213"/>
      <c r="T235" s="53"/>
    </row>
    <row r="236" spans="1:20" ht="25.5">
      <c r="A236" s="57" t="s">
        <v>114</v>
      </c>
      <c r="B236" s="58">
        <f t="shared" ref="B236:P236" si="62">B232*B234</f>
        <v>0</v>
      </c>
      <c r="C236" s="58">
        <f t="shared" si="62"/>
        <v>0</v>
      </c>
      <c r="D236" s="58">
        <f t="shared" si="62"/>
        <v>0</v>
      </c>
      <c r="E236" s="58">
        <f t="shared" si="62"/>
        <v>0</v>
      </c>
      <c r="F236" s="58">
        <f t="shared" si="62"/>
        <v>0</v>
      </c>
      <c r="G236" s="58">
        <f t="shared" si="62"/>
        <v>0</v>
      </c>
      <c r="H236" s="58">
        <f t="shared" si="62"/>
        <v>0</v>
      </c>
      <c r="I236" s="58">
        <f t="shared" si="62"/>
        <v>0</v>
      </c>
      <c r="J236" s="58">
        <f t="shared" si="62"/>
        <v>0</v>
      </c>
      <c r="K236" s="58">
        <f t="shared" si="62"/>
        <v>0</v>
      </c>
      <c r="L236" s="58">
        <f t="shared" si="62"/>
        <v>0</v>
      </c>
      <c r="M236" s="58">
        <f t="shared" si="62"/>
        <v>0</v>
      </c>
      <c r="N236" s="58">
        <f t="shared" si="62"/>
        <v>0</v>
      </c>
      <c r="O236" s="58">
        <f t="shared" si="62"/>
        <v>0</v>
      </c>
      <c r="P236" s="58">
        <f t="shared" si="62"/>
        <v>0</v>
      </c>
      <c r="Q236" s="58">
        <f t="shared" si="61"/>
        <v>0</v>
      </c>
      <c r="R236" s="211" t="s">
        <v>115</v>
      </c>
      <c r="S236" s="211"/>
      <c r="T236" s="53"/>
    </row>
    <row r="237" spans="1:20" ht="26.25" customHeight="1">
      <c r="A237" s="59" t="s">
        <v>116</v>
      </c>
      <c r="B237" s="214" t="s">
        <v>117</v>
      </c>
      <c r="C237" s="214"/>
      <c r="D237" s="214"/>
      <c r="E237" s="214"/>
      <c r="F237" s="214"/>
      <c r="G237" s="214"/>
      <c r="H237" s="214"/>
      <c r="I237" s="60">
        <f>Q236</f>
        <v>0</v>
      </c>
      <c r="J237" s="61" t="s">
        <v>118</v>
      </c>
      <c r="K237" s="60">
        <f>Q232</f>
        <v>0</v>
      </c>
      <c r="L237" s="62" t="s">
        <v>53</v>
      </c>
      <c r="M237" s="60"/>
      <c r="N237" s="61"/>
      <c r="O237" s="63">
        <f>IF(K237=0,0,I237/K237)</f>
        <v>0</v>
      </c>
      <c r="P237" s="64" t="s">
        <v>69</v>
      </c>
      <c r="Q237" s="65">
        <f>IF(LEN(ROUND(O237,0))&lt;4,ROUND(O237,0),ROUND(O237,-(LEN(ROUND(O237,0))-3)))</f>
        <v>0</v>
      </c>
      <c r="R237" s="213">
        <f>S230*Q237</f>
        <v>0</v>
      </c>
      <c r="S237" s="213"/>
      <c r="T237" s="53"/>
    </row>
    <row r="239" spans="1:20">
      <c r="A239" s="38" t="s">
        <v>145</v>
      </c>
      <c r="B239" s="215" t="s">
        <v>97</v>
      </c>
      <c r="C239" s="215"/>
      <c r="D239" s="215"/>
      <c r="E239" s="215"/>
      <c r="F239" s="215"/>
      <c r="G239" s="215"/>
      <c r="H239" s="215"/>
      <c r="I239" s="39" t="s">
        <v>53</v>
      </c>
      <c r="J239" s="40">
        <v>1</v>
      </c>
      <c r="K239" s="68" t="s">
        <v>125</v>
      </c>
      <c r="L239" s="42"/>
      <c r="M239" s="43"/>
      <c r="N239" s="43"/>
      <c r="O239" s="43"/>
      <c r="P239" s="43"/>
      <c r="Q239" s="43"/>
      <c r="R239" s="43"/>
      <c r="S239" s="44"/>
    </row>
    <row r="240" spans="1:20">
      <c r="A240" s="45"/>
      <c r="B240" s="215" t="s">
        <v>100</v>
      </c>
      <c r="C240" s="215"/>
      <c r="D240" s="215"/>
      <c r="E240" s="215"/>
      <c r="F240" s="215"/>
      <c r="G240" s="215"/>
      <c r="H240" s="215"/>
      <c r="I240" s="39" t="s">
        <v>53</v>
      </c>
      <c r="J240" s="40"/>
      <c r="K240" s="39" t="s">
        <v>101</v>
      </c>
      <c r="L240" s="46"/>
      <c r="M240" s="47"/>
      <c r="N240" s="47"/>
      <c r="O240" s="47"/>
      <c r="P240" s="47"/>
      <c r="Q240" s="47"/>
      <c r="R240" s="43"/>
      <c r="S240" s="44"/>
    </row>
    <row r="241" spans="1:20" ht="13.5" customHeight="1">
      <c r="A241" s="38" t="s">
        <v>102</v>
      </c>
      <c r="B241" s="216" t="s">
        <v>103</v>
      </c>
      <c r="C241" s="216"/>
      <c r="D241" s="216"/>
      <c r="E241" s="216"/>
      <c r="F241" s="216"/>
      <c r="G241" s="216"/>
      <c r="H241" s="216"/>
      <c r="I241" s="216"/>
      <c r="J241" s="216"/>
      <c r="K241" s="216"/>
      <c r="L241" s="216"/>
      <c r="M241" s="216"/>
      <c r="N241" s="216"/>
      <c r="O241" s="216"/>
      <c r="P241" s="216"/>
      <c r="Q241" s="216"/>
      <c r="R241" s="217" t="s">
        <v>104</v>
      </c>
      <c r="S241" s="218">
        <f>IF(J239&gt;Q243,0,J239)</f>
        <v>0</v>
      </c>
      <c r="T241" s="210" t="s">
        <v>105</v>
      </c>
    </row>
    <row r="242" spans="1:20" ht="27.75" customHeight="1">
      <c r="A242" s="45"/>
      <c r="B242" s="48">
        <v>3</v>
      </c>
      <c r="C242" s="48">
        <v>4</v>
      </c>
      <c r="D242" s="48">
        <v>5</v>
      </c>
      <c r="E242" s="48">
        <v>6</v>
      </c>
      <c r="F242" s="48">
        <v>7</v>
      </c>
      <c r="G242" s="48">
        <v>8</v>
      </c>
      <c r="H242" s="48">
        <v>9</v>
      </c>
      <c r="I242" s="48">
        <v>10</v>
      </c>
      <c r="J242" s="48">
        <v>11</v>
      </c>
      <c r="K242" s="48">
        <v>12</v>
      </c>
      <c r="L242" s="48">
        <v>1</v>
      </c>
      <c r="M242" s="48">
        <v>2</v>
      </c>
      <c r="N242" s="48">
        <v>3</v>
      </c>
      <c r="O242" s="48">
        <v>4</v>
      </c>
      <c r="P242" s="48">
        <v>5</v>
      </c>
      <c r="Q242" s="49" t="s">
        <v>107</v>
      </c>
      <c r="R242" s="217"/>
      <c r="S242" s="218"/>
      <c r="T242" s="210"/>
    </row>
    <row r="243" spans="1:20" ht="28.5" customHeight="1">
      <c r="A243" s="97" t="s">
        <v>517</v>
      </c>
      <c r="B243" s="51"/>
      <c r="C243" s="51"/>
      <c r="D243" s="51"/>
      <c r="E243" s="51"/>
      <c r="F243" s="51"/>
      <c r="G243" s="51"/>
      <c r="H243" s="51"/>
      <c r="I243" s="51"/>
      <c r="J243" s="51"/>
      <c r="K243" s="51"/>
      <c r="L243" s="51"/>
      <c r="M243" s="51"/>
      <c r="N243" s="51"/>
      <c r="O243" s="51"/>
      <c r="P243" s="51"/>
      <c r="Q243" s="52">
        <f>SUM(B243:P243)</f>
        <v>0</v>
      </c>
      <c r="R243" s="211" t="s">
        <v>108</v>
      </c>
      <c r="S243" s="211"/>
      <c r="T243" s="53"/>
    </row>
    <row r="244" spans="1:20" ht="24" customHeight="1">
      <c r="A244" s="50" t="s">
        <v>109</v>
      </c>
      <c r="B244" s="51"/>
      <c r="C244" s="51"/>
      <c r="D244" s="51"/>
      <c r="E244" s="51"/>
      <c r="F244" s="51"/>
      <c r="G244" s="51"/>
      <c r="H244" s="51"/>
      <c r="I244" s="51"/>
      <c r="J244" s="51"/>
      <c r="K244" s="51"/>
      <c r="L244" s="51"/>
      <c r="M244" s="51"/>
      <c r="N244" s="51"/>
      <c r="O244" s="51"/>
      <c r="P244" s="51"/>
      <c r="Q244" s="52"/>
      <c r="R244" s="212">
        <f>S241*J240</f>
        <v>0</v>
      </c>
      <c r="S244" s="212"/>
      <c r="T244" s="53"/>
    </row>
    <row r="245" spans="1:20" ht="24" customHeight="1">
      <c r="A245" s="50" t="s">
        <v>110</v>
      </c>
      <c r="B245" s="54">
        <f>IF($T245=0,0,VLOOKUP($T245,単価データ!$A$1:$AH$10714,16,FALSE))</f>
        <v>0</v>
      </c>
      <c r="C245" s="54">
        <f>IF($T245=0,0,VLOOKUP($T245,単価データ!$A$1:$AH$10714,17,FALSE))</f>
        <v>0</v>
      </c>
      <c r="D245" s="54">
        <f>IF($T245=0,0,VLOOKUP($T245,単価データ!$A$1:$AH$10714,19,FALSE))</f>
        <v>0</v>
      </c>
      <c r="E245" s="54">
        <f>IF($T245=0,0,VLOOKUP($T245,単価データ!$A$1:$AH$10714,22,FALSE))</f>
        <v>0</v>
      </c>
      <c r="F245" s="54">
        <f>IF($T245=0,0,VLOOKUP($T245,単価データ!$A$1:$AH$10714,23,FALSE))</f>
        <v>0</v>
      </c>
      <c r="G245" s="54">
        <f>IF($T245=0,0,VLOOKUP($T245,単価データ!$A$1:$AH$10714,24,FALSE))</f>
        <v>0</v>
      </c>
      <c r="H245" s="54">
        <f>IF($T245=0,0,VLOOKUP($T245,単価データ!$A$1:$AH$10714,25,FALSE))</f>
        <v>0</v>
      </c>
      <c r="I245" s="54">
        <f>IF($T245=0,0,VLOOKUP($T245,単価データ!$A$1:$AH$10714,26,FALSE))</f>
        <v>0</v>
      </c>
      <c r="J245" s="54">
        <f>IF($T245=0,0,VLOOKUP($T245,単価データ!$A$1:$AH$10714,27,FALSE))</f>
        <v>0</v>
      </c>
      <c r="K245" s="54">
        <f>IF($T245=0,0,VLOOKUP($T245,単価データ!$A$1:$AH$10714,28,FALSE))</f>
        <v>0</v>
      </c>
      <c r="L245" s="54">
        <f>IF($T245=0,0,VLOOKUP($T245,単価データ!$A$1:$AH$10714,29,FALSE))</f>
        <v>0</v>
      </c>
      <c r="M245" s="54">
        <f>IF($T245=0,0,VLOOKUP($T245,単価データ!$A$1:$AH$10714,30,FALSE))</f>
        <v>0</v>
      </c>
      <c r="N245" s="54">
        <f>IF($T245=0,0,VLOOKUP($T245,単価データ!$A$1:$AH$10714,31,FALSE))</f>
        <v>0</v>
      </c>
      <c r="O245" s="54">
        <f>IF($T245=0,0,VLOOKUP($T245,単価データ!$A$1:$AH$10714,32,FALSE))</f>
        <v>0</v>
      </c>
      <c r="P245" s="54">
        <f>IF($T245=0,0,VLOOKUP($T245,単価データ!$A$1:$AH$10714,33,FALSE))</f>
        <v>0</v>
      </c>
      <c r="Q245" s="55" t="s">
        <v>111</v>
      </c>
      <c r="R245" s="213" t="s">
        <v>112</v>
      </c>
      <c r="S245" s="213"/>
      <c r="T245" s="56"/>
    </row>
    <row r="246" spans="1:20" ht="25.5">
      <c r="A246" s="50" t="s">
        <v>113</v>
      </c>
      <c r="B246" s="52">
        <f t="shared" ref="B246:P246" si="63">B243*B244</f>
        <v>0</v>
      </c>
      <c r="C246" s="52">
        <f t="shared" si="63"/>
        <v>0</v>
      </c>
      <c r="D246" s="52">
        <f t="shared" si="63"/>
        <v>0</v>
      </c>
      <c r="E246" s="52">
        <f t="shared" si="63"/>
        <v>0</v>
      </c>
      <c r="F246" s="52">
        <f t="shared" si="63"/>
        <v>0</v>
      </c>
      <c r="G246" s="52">
        <f t="shared" si="63"/>
        <v>0</v>
      </c>
      <c r="H246" s="52">
        <f t="shared" si="63"/>
        <v>0</v>
      </c>
      <c r="I246" s="52">
        <f t="shared" si="63"/>
        <v>0</v>
      </c>
      <c r="J246" s="52">
        <f t="shared" si="63"/>
        <v>0</v>
      </c>
      <c r="K246" s="52">
        <f t="shared" si="63"/>
        <v>0</v>
      </c>
      <c r="L246" s="52">
        <f t="shared" si="63"/>
        <v>0</v>
      </c>
      <c r="M246" s="52">
        <f t="shared" si="63"/>
        <v>0</v>
      </c>
      <c r="N246" s="52">
        <f t="shared" si="63"/>
        <v>0</v>
      </c>
      <c r="O246" s="52">
        <f t="shared" si="63"/>
        <v>0</v>
      </c>
      <c r="P246" s="52">
        <f t="shared" si="63"/>
        <v>0</v>
      </c>
      <c r="Q246" s="52">
        <f t="shared" ref="Q246:Q247" si="64">SUM(B246:P246)</f>
        <v>0</v>
      </c>
      <c r="R246" s="213">
        <f>IF(S241=0,0,IF(J239=Q243,Q246,ROUNDDOWN((J239/Q243)*Q246,0)))</f>
        <v>0</v>
      </c>
      <c r="S246" s="213"/>
      <c r="T246" s="53"/>
    </row>
    <row r="247" spans="1:20" ht="25.5">
      <c r="A247" s="57" t="s">
        <v>114</v>
      </c>
      <c r="B247" s="58">
        <f t="shared" ref="B247:P247" si="65">B243*B245</f>
        <v>0</v>
      </c>
      <c r="C247" s="58">
        <f t="shared" si="65"/>
        <v>0</v>
      </c>
      <c r="D247" s="58">
        <f t="shared" si="65"/>
        <v>0</v>
      </c>
      <c r="E247" s="58">
        <f t="shared" si="65"/>
        <v>0</v>
      </c>
      <c r="F247" s="58">
        <f t="shared" si="65"/>
        <v>0</v>
      </c>
      <c r="G247" s="58">
        <f t="shared" si="65"/>
        <v>0</v>
      </c>
      <c r="H247" s="58">
        <f t="shared" si="65"/>
        <v>0</v>
      </c>
      <c r="I247" s="58">
        <f t="shared" si="65"/>
        <v>0</v>
      </c>
      <c r="J247" s="58">
        <f t="shared" si="65"/>
        <v>0</v>
      </c>
      <c r="K247" s="58">
        <f t="shared" si="65"/>
        <v>0</v>
      </c>
      <c r="L247" s="58">
        <f t="shared" si="65"/>
        <v>0</v>
      </c>
      <c r="M247" s="58">
        <f t="shared" si="65"/>
        <v>0</v>
      </c>
      <c r="N247" s="58">
        <f t="shared" si="65"/>
        <v>0</v>
      </c>
      <c r="O247" s="58">
        <f t="shared" si="65"/>
        <v>0</v>
      </c>
      <c r="P247" s="58">
        <f t="shared" si="65"/>
        <v>0</v>
      </c>
      <c r="Q247" s="58">
        <f t="shared" si="64"/>
        <v>0</v>
      </c>
      <c r="R247" s="211" t="s">
        <v>115</v>
      </c>
      <c r="S247" s="211"/>
      <c r="T247" s="53"/>
    </row>
    <row r="248" spans="1:20" ht="26.25" customHeight="1">
      <c r="A248" s="59" t="s">
        <v>116</v>
      </c>
      <c r="B248" s="214" t="s">
        <v>117</v>
      </c>
      <c r="C248" s="214"/>
      <c r="D248" s="214"/>
      <c r="E248" s="214"/>
      <c r="F248" s="214"/>
      <c r="G248" s="214"/>
      <c r="H248" s="214"/>
      <c r="I248" s="60">
        <f>Q247</f>
        <v>0</v>
      </c>
      <c r="J248" s="61" t="s">
        <v>118</v>
      </c>
      <c r="K248" s="60">
        <f>Q243</f>
        <v>0</v>
      </c>
      <c r="L248" s="62" t="s">
        <v>53</v>
      </c>
      <c r="M248" s="60"/>
      <c r="N248" s="61"/>
      <c r="O248" s="63">
        <f>IF(K248=0,0,I248/K248)</f>
        <v>0</v>
      </c>
      <c r="P248" s="64" t="s">
        <v>69</v>
      </c>
      <c r="Q248" s="65">
        <f>IF(LEN(ROUND(O248,0))&lt;4,ROUND(O248,0),ROUND(O248,-(LEN(ROUND(O248,0))-3)))</f>
        <v>0</v>
      </c>
      <c r="R248" s="213">
        <f>S241*Q248</f>
        <v>0</v>
      </c>
      <c r="S248" s="213"/>
      <c r="T248" s="53"/>
    </row>
    <row r="250" spans="1:20">
      <c r="A250" s="38" t="s">
        <v>146</v>
      </c>
      <c r="B250" s="215" t="s">
        <v>97</v>
      </c>
      <c r="C250" s="215"/>
      <c r="D250" s="215"/>
      <c r="E250" s="215"/>
      <c r="F250" s="215"/>
      <c r="G250" s="215"/>
      <c r="H250" s="215"/>
      <c r="I250" s="39" t="s">
        <v>53</v>
      </c>
      <c r="J250" s="40">
        <v>1</v>
      </c>
      <c r="K250" s="68" t="s">
        <v>125</v>
      </c>
      <c r="L250" s="42"/>
      <c r="M250" s="43"/>
      <c r="N250" s="43"/>
      <c r="O250" s="43"/>
      <c r="P250" s="43"/>
      <c r="Q250" s="43"/>
      <c r="R250" s="43"/>
      <c r="S250" s="44"/>
    </row>
    <row r="251" spans="1:20">
      <c r="A251" s="45"/>
      <c r="B251" s="215" t="s">
        <v>100</v>
      </c>
      <c r="C251" s="215"/>
      <c r="D251" s="215"/>
      <c r="E251" s="215"/>
      <c r="F251" s="215"/>
      <c r="G251" s="215"/>
      <c r="H251" s="215"/>
      <c r="I251" s="39" t="s">
        <v>53</v>
      </c>
      <c r="J251" s="40"/>
      <c r="K251" s="39" t="s">
        <v>101</v>
      </c>
      <c r="L251" s="46"/>
      <c r="M251" s="47"/>
      <c r="N251" s="47"/>
      <c r="O251" s="47"/>
      <c r="P251" s="47"/>
      <c r="Q251" s="47"/>
      <c r="R251" s="43"/>
      <c r="S251" s="44"/>
    </row>
    <row r="252" spans="1:20" ht="13.5" customHeight="1">
      <c r="A252" s="38" t="s">
        <v>102</v>
      </c>
      <c r="B252" s="216" t="s">
        <v>103</v>
      </c>
      <c r="C252" s="216"/>
      <c r="D252" s="216"/>
      <c r="E252" s="216"/>
      <c r="F252" s="216"/>
      <c r="G252" s="216"/>
      <c r="H252" s="216"/>
      <c r="I252" s="216"/>
      <c r="J252" s="216"/>
      <c r="K252" s="216"/>
      <c r="L252" s="216"/>
      <c r="M252" s="216"/>
      <c r="N252" s="216"/>
      <c r="O252" s="216"/>
      <c r="P252" s="216"/>
      <c r="Q252" s="216"/>
      <c r="R252" s="217" t="s">
        <v>104</v>
      </c>
      <c r="S252" s="218">
        <f>IF(J250&gt;Q254,0,J250)</f>
        <v>0</v>
      </c>
      <c r="T252" s="210" t="s">
        <v>105</v>
      </c>
    </row>
    <row r="253" spans="1:20" ht="27.75" customHeight="1">
      <c r="A253" s="45"/>
      <c r="B253" s="48">
        <v>3</v>
      </c>
      <c r="C253" s="48">
        <v>4</v>
      </c>
      <c r="D253" s="48">
        <v>5</v>
      </c>
      <c r="E253" s="48">
        <v>6</v>
      </c>
      <c r="F253" s="48">
        <v>7</v>
      </c>
      <c r="G253" s="48">
        <v>8</v>
      </c>
      <c r="H253" s="48">
        <v>9</v>
      </c>
      <c r="I253" s="48">
        <v>10</v>
      </c>
      <c r="J253" s="48">
        <v>11</v>
      </c>
      <c r="K253" s="48">
        <v>12</v>
      </c>
      <c r="L253" s="48">
        <v>1</v>
      </c>
      <c r="M253" s="48">
        <v>2</v>
      </c>
      <c r="N253" s="48">
        <v>3</v>
      </c>
      <c r="O253" s="48">
        <v>4</v>
      </c>
      <c r="P253" s="48">
        <v>5</v>
      </c>
      <c r="Q253" s="49" t="s">
        <v>107</v>
      </c>
      <c r="R253" s="217"/>
      <c r="S253" s="218"/>
      <c r="T253" s="210"/>
    </row>
    <row r="254" spans="1:20" ht="28.5" customHeight="1">
      <c r="A254" s="97" t="s">
        <v>517</v>
      </c>
      <c r="B254" s="51"/>
      <c r="C254" s="51"/>
      <c r="D254" s="51"/>
      <c r="E254" s="51"/>
      <c r="F254" s="51"/>
      <c r="G254" s="51"/>
      <c r="H254" s="51"/>
      <c r="I254" s="51"/>
      <c r="J254" s="51"/>
      <c r="K254" s="51"/>
      <c r="L254" s="51"/>
      <c r="M254" s="51"/>
      <c r="N254" s="51"/>
      <c r="O254" s="51"/>
      <c r="P254" s="51"/>
      <c r="Q254" s="52">
        <f>SUM(B254:P254)</f>
        <v>0</v>
      </c>
      <c r="R254" s="211" t="s">
        <v>108</v>
      </c>
      <c r="S254" s="211"/>
      <c r="T254" s="53"/>
    </row>
    <row r="255" spans="1:20" ht="24" customHeight="1">
      <c r="A255" s="50" t="s">
        <v>109</v>
      </c>
      <c r="B255" s="51"/>
      <c r="C255" s="51"/>
      <c r="D255" s="51"/>
      <c r="E255" s="51"/>
      <c r="F255" s="51"/>
      <c r="G255" s="51"/>
      <c r="H255" s="51"/>
      <c r="I255" s="51"/>
      <c r="J255" s="51"/>
      <c r="K255" s="51"/>
      <c r="L255" s="51"/>
      <c r="M255" s="51"/>
      <c r="N255" s="51"/>
      <c r="O255" s="51"/>
      <c r="P255" s="51"/>
      <c r="Q255" s="52"/>
      <c r="R255" s="212">
        <f>S252*J251</f>
        <v>0</v>
      </c>
      <c r="S255" s="212"/>
      <c r="T255" s="53"/>
    </row>
    <row r="256" spans="1:20" ht="24" customHeight="1">
      <c r="A256" s="50" t="s">
        <v>110</v>
      </c>
      <c r="B256" s="54">
        <f>IF($T256=0,0,VLOOKUP($T256,単価データ!$A$1:$AH$10714,16,FALSE))</f>
        <v>0</v>
      </c>
      <c r="C256" s="54">
        <f>IF($T256=0,0,VLOOKUP($T256,単価データ!$A$1:$AH$10714,17,FALSE))</f>
        <v>0</v>
      </c>
      <c r="D256" s="54">
        <f>IF($T256=0,0,VLOOKUP($T256,単価データ!$A$1:$AH$10714,19,FALSE))</f>
        <v>0</v>
      </c>
      <c r="E256" s="54">
        <f>IF($T256=0,0,VLOOKUP($T256,単価データ!$A$1:$AH$10714,22,FALSE))</f>
        <v>0</v>
      </c>
      <c r="F256" s="54">
        <f>IF($T256=0,0,VLOOKUP($T256,単価データ!$A$1:$AH$10714,23,FALSE))</f>
        <v>0</v>
      </c>
      <c r="G256" s="54">
        <f>IF($T256=0,0,VLOOKUP($T256,単価データ!$A$1:$AH$10714,24,FALSE))</f>
        <v>0</v>
      </c>
      <c r="H256" s="54">
        <f>IF($T256=0,0,VLOOKUP($T256,単価データ!$A$1:$AH$10714,25,FALSE))</f>
        <v>0</v>
      </c>
      <c r="I256" s="54">
        <f>IF($T256=0,0,VLOOKUP($T256,単価データ!$A$1:$AH$10714,26,FALSE))</f>
        <v>0</v>
      </c>
      <c r="J256" s="54">
        <f>IF($T256=0,0,VLOOKUP($T256,単価データ!$A$1:$AH$10714,27,FALSE))</f>
        <v>0</v>
      </c>
      <c r="K256" s="54">
        <f>IF($T256=0,0,VLOOKUP($T256,単価データ!$A$1:$AH$10714,28,FALSE))</f>
        <v>0</v>
      </c>
      <c r="L256" s="54">
        <f>IF($T256=0,0,VLOOKUP($T256,単価データ!$A$1:$AH$10714,29,FALSE))</f>
        <v>0</v>
      </c>
      <c r="M256" s="54">
        <f>IF($T256=0,0,VLOOKUP($T256,単価データ!$A$1:$AH$10714,30,FALSE))</f>
        <v>0</v>
      </c>
      <c r="N256" s="54">
        <f>IF($T256=0,0,VLOOKUP($T256,単価データ!$A$1:$AH$10714,31,FALSE))</f>
        <v>0</v>
      </c>
      <c r="O256" s="54">
        <f>IF($T256=0,0,VLOOKUP($T256,単価データ!$A$1:$AH$10714,32,FALSE))</f>
        <v>0</v>
      </c>
      <c r="P256" s="54">
        <f>IF($T256=0,0,VLOOKUP($T256,単価データ!$A$1:$AH$10714,33,FALSE))</f>
        <v>0</v>
      </c>
      <c r="Q256" s="55" t="s">
        <v>111</v>
      </c>
      <c r="R256" s="213" t="s">
        <v>112</v>
      </c>
      <c r="S256" s="213"/>
      <c r="T256" s="56"/>
    </row>
    <row r="257" spans="1:20" ht="25.5">
      <c r="A257" s="50" t="s">
        <v>113</v>
      </c>
      <c r="B257" s="52">
        <f t="shared" ref="B257:P257" si="66">B254*B255</f>
        <v>0</v>
      </c>
      <c r="C257" s="52">
        <f t="shared" si="66"/>
        <v>0</v>
      </c>
      <c r="D257" s="52">
        <f t="shared" si="66"/>
        <v>0</v>
      </c>
      <c r="E257" s="52">
        <f t="shared" si="66"/>
        <v>0</v>
      </c>
      <c r="F257" s="52">
        <f t="shared" si="66"/>
        <v>0</v>
      </c>
      <c r="G257" s="52">
        <f t="shared" si="66"/>
        <v>0</v>
      </c>
      <c r="H257" s="52">
        <f t="shared" si="66"/>
        <v>0</v>
      </c>
      <c r="I257" s="52">
        <f t="shared" si="66"/>
        <v>0</v>
      </c>
      <c r="J257" s="52">
        <f t="shared" si="66"/>
        <v>0</v>
      </c>
      <c r="K257" s="52">
        <f t="shared" si="66"/>
        <v>0</v>
      </c>
      <c r="L257" s="52">
        <f t="shared" si="66"/>
        <v>0</v>
      </c>
      <c r="M257" s="52">
        <f t="shared" si="66"/>
        <v>0</v>
      </c>
      <c r="N257" s="52">
        <f t="shared" si="66"/>
        <v>0</v>
      </c>
      <c r="O257" s="52">
        <f t="shared" si="66"/>
        <v>0</v>
      </c>
      <c r="P257" s="52">
        <f t="shared" si="66"/>
        <v>0</v>
      </c>
      <c r="Q257" s="52">
        <f t="shared" ref="Q257:Q258" si="67">SUM(B257:P257)</f>
        <v>0</v>
      </c>
      <c r="R257" s="213">
        <f>IF(S252=0,0,IF(J250=Q254,Q257,ROUNDDOWN((J250/Q254)*Q257,0)))</f>
        <v>0</v>
      </c>
      <c r="S257" s="213"/>
      <c r="T257" s="53"/>
    </row>
    <row r="258" spans="1:20" ht="25.5">
      <c r="A258" s="57" t="s">
        <v>114</v>
      </c>
      <c r="B258" s="58">
        <f t="shared" ref="B258:P258" si="68">B254*B256</f>
        <v>0</v>
      </c>
      <c r="C258" s="58">
        <f t="shared" si="68"/>
        <v>0</v>
      </c>
      <c r="D258" s="58">
        <f t="shared" si="68"/>
        <v>0</v>
      </c>
      <c r="E258" s="58">
        <f t="shared" si="68"/>
        <v>0</v>
      </c>
      <c r="F258" s="58">
        <f t="shared" si="68"/>
        <v>0</v>
      </c>
      <c r="G258" s="58">
        <f t="shared" si="68"/>
        <v>0</v>
      </c>
      <c r="H258" s="58">
        <f t="shared" si="68"/>
        <v>0</v>
      </c>
      <c r="I258" s="58">
        <f t="shared" si="68"/>
        <v>0</v>
      </c>
      <c r="J258" s="58">
        <f t="shared" si="68"/>
        <v>0</v>
      </c>
      <c r="K258" s="58">
        <f t="shared" si="68"/>
        <v>0</v>
      </c>
      <c r="L258" s="58">
        <f t="shared" si="68"/>
        <v>0</v>
      </c>
      <c r="M258" s="58">
        <f t="shared" si="68"/>
        <v>0</v>
      </c>
      <c r="N258" s="58">
        <f t="shared" si="68"/>
        <v>0</v>
      </c>
      <c r="O258" s="58">
        <f t="shared" si="68"/>
        <v>0</v>
      </c>
      <c r="P258" s="58">
        <f t="shared" si="68"/>
        <v>0</v>
      </c>
      <c r="Q258" s="58">
        <f t="shared" si="67"/>
        <v>0</v>
      </c>
      <c r="R258" s="211" t="s">
        <v>115</v>
      </c>
      <c r="S258" s="211"/>
      <c r="T258" s="53"/>
    </row>
    <row r="259" spans="1:20" ht="26.25" customHeight="1">
      <c r="A259" s="59" t="s">
        <v>116</v>
      </c>
      <c r="B259" s="214" t="s">
        <v>117</v>
      </c>
      <c r="C259" s="214"/>
      <c r="D259" s="214"/>
      <c r="E259" s="214"/>
      <c r="F259" s="214"/>
      <c r="G259" s="214"/>
      <c r="H259" s="214"/>
      <c r="I259" s="60">
        <f>Q258</f>
        <v>0</v>
      </c>
      <c r="J259" s="61" t="s">
        <v>118</v>
      </c>
      <c r="K259" s="60">
        <f>Q254</f>
        <v>0</v>
      </c>
      <c r="L259" s="62" t="s">
        <v>53</v>
      </c>
      <c r="M259" s="60"/>
      <c r="N259" s="61"/>
      <c r="O259" s="63">
        <f>IF(K259=0,0,I259/K259)</f>
        <v>0</v>
      </c>
      <c r="P259" s="64" t="s">
        <v>69</v>
      </c>
      <c r="Q259" s="65">
        <f>IF(LEN(ROUND(O259,0))&lt;4,ROUND(O259,0),ROUND(O259,-(LEN(ROUND(O259,0))-3)))</f>
        <v>0</v>
      </c>
      <c r="R259" s="213">
        <f>S252*Q259</f>
        <v>0</v>
      </c>
      <c r="S259" s="213"/>
      <c r="T259" s="53"/>
    </row>
    <row r="261" spans="1:20">
      <c r="A261" s="38" t="s">
        <v>147</v>
      </c>
      <c r="B261" s="215" t="s">
        <v>97</v>
      </c>
      <c r="C261" s="215"/>
      <c r="D261" s="215"/>
      <c r="E261" s="215"/>
      <c r="F261" s="215"/>
      <c r="G261" s="215"/>
      <c r="H261" s="215"/>
      <c r="I261" s="39" t="s">
        <v>53</v>
      </c>
      <c r="J261" s="40">
        <v>1</v>
      </c>
      <c r="K261" s="68" t="s">
        <v>125</v>
      </c>
      <c r="L261" s="42"/>
      <c r="M261" s="43"/>
      <c r="N261" s="43"/>
      <c r="O261" s="43"/>
      <c r="P261" s="43"/>
      <c r="Q261" s="43"/>
      <c r="R261" s="43"/>
      <c r="S261" s="44"/>
    </row>
    <row r="262" spans="1:20">
      <c r="A262" s="45"/>
      <c r="B262" s="215" t="s">
        <v>100</v>
      </c>
      <c r="C262" s="215"/>
      <c r="D262" s="215"/>
      <c r="E262" s="215"/>
      <c r="F262" s="215"/>
      <c r="G262" s="215"/>
      <c r="H262" s="215"/>
      <c r="I262" s="39" t="s">
        <v>53</v>
      </c>
      <c r="J262" s="40"/>
      <c r="K262" s="39" t="s">
        <v>101</v>
      </c>
      <c r="L262" s="46"/>
      <c r="M262" s="47"/>
      <c r="N262" s="47"/>
      <c r="O262" s="47"/>
      <c r="P262" s="47"/>
      <c r="Q262" s="47"/>
      <c r="R262" s="43"/>
      <c r="S262" s="44"/>
    </row>
    <row r="263" spans="1:20" ht="13.5" customHeight="1">
      <c r="A263" s="38" t="s">
        <v>102</v>
      </c>
      <c r="B263" s="216" t="s">
        <v>103</v>
      </c>
      <c r="C263" s="216"/>
      <c r="D263" s="216"/>
      <c r="E263" s="216"/>
      <c r="F263" s="216"/>
      <c r="G263" s="216"/>
      <c r="H263" s="216"/>
      <c r="I263" s="216"/>
      <c r="J263" s="216"/>
      <c r="K263" s="216"/>
      <c r="L263" s="216"/>
      <c r="M263" s="216"/>
      <c r="N263" s="216"/>
      <c r="O263" s="216"/>
      <c r="P263" s="216"/>
      <c r="Q263" s="216"/>
      <c r="R263" s="217" t="s">
        <v>104</v>
      </c>
      <c r="S263" s="218">
        <f>IF(J261&gt;Q265,0,J261)</f>
        <v>0</v>
      </c>
      <c r="T263" s="210" t="s">
        <v>105</v>
      </c>
    </row>
    <row r="264" spans="1:20" ht="27.75" customHeight="1">
      <c r="A264" s="45"/>
      <c r="B264" s="48">
        <v>3</v>
      </c>
      <c r="C264" s="48">
        <v>4</v>
      </c>
      <c r="D264" s="48">
        <v>5</v>
      </c>
      <c r="E264" s="48">
        <v>6</v>
      </c>
      <c r="F264" s="48">
        <v>7</v>
      </c>
      <c r="G264" s="48">
        <v>8</v>
      </c>
      <c r="H264" s="48">
        <v>9</v>
      </c>
      <c r="I264" s="48">
        <v>10</v>
      </c>
      <c r="J264" s="48">
        <v>11</v>
      </c>
      <c r="K264" s="48">
        <v>12</v>
      </c>
      <c r="L264" s="48">
        <v>1</v>
      </c>
      <c r="M264" s="48">
        <v>2</v>
      </c>
      <c r="N264" s="48">
        <v>3</v>
      </c>
      <c r="O264" s="48">
        <v>4</v>
      </c>
      <c r="P264" s="48">
        <v>5</v>
      </c>
      <c r="Q264" s="49" t="s">
        <v>107</v>
      </c>
      <c r="R264" s="217"/>
      <c r="S264" s="218"/>
      <c r="T264" s="210"/>
    </row>
    <row r="265" spans="1:20" ht="28.5" customHeight="1">
      <c r="A265" s="97" t="s">
        <v>517</v>
      </c>
      <c r="B265" s="51"/>
      <c r="C265" s="51"/>
      <c r="D265" s="51"/>
      <c r="E265" s="51"/>
      <c r="F265" s="51"/>
      <c r="G265" s="51"/>
      <c r="H265" s="51"/>
      <c r="I265" s="51"/>
      <c r="J265" s="51"/>
      <c r="K265" s="51"/>
      <c r="L265" s="51"/>
      <c r="M265" s="51"/>
      <c r="N265" s="51"/>
      <c r="O265" s="51"/>
      <c r="P265" s="51"/>
      <c r="Q265" s="52">
        <f>SUM(B265:P265)</f>
        <v>0</v>
      </c>
      <c r="R265" s="211" t="s">
        <v>108</v>
      </c>
      <c r="S265" s="211"/>
      <c r="T265" s="53"/>
    </row>
    <row r="266" spans="1:20" ht="24" customHeight="1">
      <c r="A266" s="50" t="s">
        <v>109</v>
      </c>
      <c r="B266" s="51"/>
      <c r="C266" s="51"/>
      <c r="D266" s="51"/>
      <c r="E266" s="51"/>
      <c r="F266" s="51"/>
      <c r="G266" s="51"/>
      <c r="H266" s="51"/>
      <c r="I266" s="51"/>
      <c r="J266" s="51"/>
      <c r="K266" s="51"/>
      <c r="L266" s="51"/>
      <c r="M266" s="51"/>
      <c r="N266" s="51"/>
      <c r="O266" s="51"/>
      <c r="P266" s="51"/>
      <c r="Q266" s="52"/>
      <c r="R266" s="212">
        <f>S263*J262</f>
        <v>0</v>
      </c>
      <c r="S266" s="212"/>
      <c r="T266" s="53"/>
    </row>
    <row r="267" spans="1:20" ht="24" customHeight="1">
      <c r="A267" s="50" t="s">
        <v>110</v>
      </c>
      <c r="B267" s="54">
        <f>IF($T267=0,0,VLOOKUP($T267,単価データ!$A$1:$AH$10714,16,FALSE))</f>
        <v>0</v>
      </c>
      <c r="C267" s="54">
        <f>IF($T267=0,0,VLOOKUP($T267,単価データ!$A$1:$AH$10714,17,FALSE))</f>
        <v>0</v>
      </c>
      <c r="D267" s="54">
        <f>IF($T267=0,0,VLOOKUP($T267,単価データ!$A$1:$AH$10714,19,FALSE))</f>
        <v>0</v>
      </c>
      <c r="E267" s="54">
        <f>IF($T267=0,0,VLOOKUP($T267,単価データ!$A$1:$AH$10714,22,FALSE))</f>
        <v>0</v>
      </c>
      <c r="F267" s="54">
        <f>IF($T267=0,0,VLOOKUP($T267,単価データ!$A$1:$AH$10714,23,FALSE))</f>
        <v>0</v>
      </c>
      <c r="G267" s="54">
        <f>IF($T267=0,0,VLOOKUP($T267,単価データ!$A$1:$AH$10714,24,FALSE))</f>
        <v>0</v>
      </c>
      <c r="H267" s="54">
        <f>IF($T267=0,0,VLOOKUP($T267,単価データ!$A$1:$AH$10714,25,FALSE))</f>
        <v>0</v>
      </c>
      <c r="I267" s="54">
        <f>IF($T267=0,0,VLOOKUP($T267,単価データ!$A$1:$AH$10714,26,FALSE))</f>
        <v>0</v>
      </c>
      <c r="J267" s="54">
        <f>IF($T267=0,0,VLOOKUP($T267,単価データ!$A$1:$AH$10714,27,FALSE))</f>
        <v>0</v>
      </c>
      <c r="K267" s="54">
        <f>IF($T267=0,0,VLOOKUP($T267,単価データ!$A$1:$AH$10714,28,FALSE))</f>
        <v>0</v>
      </c>
      <c r="L267" s="54">
        <f>IF($T267=0,0,VLOOKUP($T267,単価データ!$A$1:$AH$10714,29,FALSE))</f>
        <v>0</v>
      </c>
      <c r="M267" s="54">
        <f>IF($T267=0,0,VLOOKUP($T267,単価データ!$A$1:$AH$10714,30,FALSE))</f>
        <v>0</v>
      </c>
      <c r="N267" s="54">
        <f>IF($T267=0,0,VLOOKUP($T267,単価データ!$A$1:$AH$10714,31,FALSE))</f>
        <v>0</v>
      </c>
      <c r="O267" s="54">
        <f>IF($T267=0,0,VLOOKUP($T267,単価データ!$A$1:$AH$10714,32,FALSE))</f>
        <v>0</v>
      </c>
      <c r="P267" s="54">
        <f>IF($T267=0,0,VLOOKUP($T267,単価データ!$A$1:$AH$10714,33,FALSE))</f>
        <v>0</v>
      </c>
      <c r="Q267" s="55" t="s">
        <v>111</v>
      </c>
      <c r="R267" s="213" t="s">
        <v>112</v>
      </c>
      <c r="S267" s="213"/>
      <c r="T267" s="56"/>
    </row>
    <row r="268" spans="1:20" ht="25.5">
      <c r="A268" s="50" t="s">
        <v>113</v>
      </c>
      <c r="B268" s="52">
        <f t="shared" ref="B268:P268" si="69">B265*B266</f>
        <v>0</v>
      </c>
      <c r="C268" s="52">
        <f t="shared" si="69"/>
        <v>0</v>
      </c>
      <c r="D268" s="52">
        <f t="shared" si="69"/>
        <v>0</v>
      </c>
      <c r="E268" s="52">
        <f t="shared" si="69"/>
        <v>0</v>
      </c>
      <c r="F268" s="52">
        <f t="shared" si="69"/>
        <v>0</v>
      </c>
      <c r="G268" s="52">
        <f t="shared" si="69"/>
        <v>0</v>
      </c>
      <c r="H268" s="52">
        <f t="shared" si="69"/>
        <v>0</v>
      </c>
      <c r="I268" s="52">
        <f t="shared" si="69"/>
        <v>0</v>
      </c>
      <c r="J268" s="52">
        <f t="shared" si="69"/>
        <v>0</v>
      </c>
      <c r="K268" s="52">
        <f t="shared" si="69"/>
        <v>0</v>
      </c>
      <c r="L268" s="52">
        <f t="shared" si="69"/>
        <v>0</v>
      </c>
      <c r="M268" s="52">
        <f t="shared" si="69"/>
        <v>0</v>
      </c>
      <c r="N268" s="52">
        <f t="shared" si="69"/>
        <v>0</v>
      </c>
      <c r="O268" s="52">
        <f t="shared" si="69"/>
        <v>0</v>
      </c>
      <c r="P268" s="52">
        <f t="shared" si="69"/>
        <v>0</v>
      </c>
      <c r="Q268" s="52">
        <f t="shared" ref="Q268:Q269" si="70">SUM(B268:P268)</f>
        <v>0</v>
      </c>
      <c r="R268" s="213">
        <f>IF(S263=0,0,IF(J261=Q265,Q268,ROUNDDOWN((J261/Q265)*Q268,0)))</f>
        <v>0</v>
      </c>
      <c r="S268" s="213"/>
      <c r="T268" s="53"/>
    </row>
    <row r="269" spans="1:20" ht="25.5">
      <c r="A269" s="57" t="s">
        <v>114</v>
      </c>
      <c r="B269" s="58">
        <f t="shared" ref="B269:P269" si="71">B265*B267</f>
        <v>0</v>
      </c>
      <c r="C269" s="58">
        <f t="shared" si="71"/>
        <v>0</v>
      </c>
      <c r="D269" s="58">
        <f t="shared" si="71"/>
        <v>0</v>
      </c>
      <c r="E269" s="58">
        <f t="shared" si="71"/>
        <v>0</v>
      </c>
      <c r="F269" s="58">
        <f t="shared" si="71"/>
        <v>0</v>
      </c>
      <c r="G269" s="58">
        <f t="shared" si="71"/>
        <v>0</v>
      </c>
      <c r="H269" s="58">
        <f t="shared" si="71"/>
        <v>0</v>
      </c>
      <c r="I269" s="58">
        <f t="shared" si="71"/>
        <v>0</v>
      </c>
      <c r="J269" s="58">
        <f t="shared" si="71"/>
        <v>0</v>
      </c>
      <c r="K269" s="58">
        <f t="shared" si="71"/>
        <v>0</v>
      </c>
      <c r="L269" s="58">
        <f t="shared" si="71"/>
        <v>0</v>
      </c>
      <c r="M269" s="58">
        <f t="shared" si="71"/>
        <v>0</v>
      </c>
      <c r="N269" s="58">
        <f t="shared" si="71"/>
        <v>0</v>
      </c>
      <c r="O269" s="58">
        <f t="shared" si="71"/>
        <v>0</v>
      </c>
      <c r="P269" s="58">
        <f t="shared" si="71"/>
        <v>0</v>
      </c>
      <c r="Q269" s="58">
        <f t="shared" si="70"/>
        <v>0</v>
      </c>
      <c r="R269" s="211" t="s">
        <v>115</v>
      </c>
      <c r="S269" s="211"/>
      <c r="T269" s="53"/>
    </row>
    <row r="270" spans="1:20" ht="26.25" customHeight="1">
      <c r="A270" s="59" t="s">
        <v>116</v>
      </c>
      <c r="B270" s="214" t="s">
        <v>117</v>
      </c>
      <c r="C270" s="214"/>
      <c r="D270" s="214"/>
      <c r="E270" s="214"/>
      <c r="F270" s="214"/>
      <c r="G270" s="214"/>
      <c r="H270" s="214"/>
      <c r="I270" s="60">
        <f>Q269</f>
        <v>0</v>
      </c>
      <c r="J270" s="61" t="s">
        <v>118</v>
      </c>
      <c r="K270" s="60">
        <f>Q265</f>
        <v>0</v>
      </c>
      <c r="L270" s="62" t="s">
        <v>53</v>
      </c>
      <c r="M270" s="60"/>
      <c r="N270" s="61"/>
      <c r="O270" s="63">
        <f>IF(K270=0,0,I270/K270)</f>
        <v>0</v>
      </c>
      <c r="P270" s="64" t="s">
        <v>69</v>
      </c>
      <c r="Q270" s="65">
        <f>IF(LEN(ROUND(O270,0))&lt;4,ROUND(O270,0),ROUND(O270,-(LEN(ROUND(O270,0))-3)))</f>
        <v>0</v>
      </c>
      <c r="R270" s="213">
        <f>S263*Q270</f>
        <v>0</v>
      </c>
      <c r="S270" s="213"/>
      <c r="T270" s="53"/>
    </row>
    <row r="272" spans="1:20">
      <c r="A272" s="38" t="s">
        <v>148</v>
      </c>
      <c r="B272" s="215" t="s">
        <v>97</v>
      </c>
      <c r="C272" s="215"/>
      <c r="D272" s="215"/>
      <c r="E272" s="215"/>
      <c r="F272" s="215"/>
      <c r="G272" s="215"/>
      <c r="H272" s="215"/>
      <c r="I272" s="39" t="s">
        <v>53</v>
      </c>
      <c r="J272" s="40">
        <v>1</v>
      </c>
      <c r="K272" s="68" t="s">
        <v>125</v>
      </c>
      <c r="L272" s="42"/>
      <c r="M272" s="43"/>
      <c r="N272" s="43"/>
      <c r="O272" s="43"/>
      <c r="P272" s="43"/>
      <c r="Q272" s="43"/>
      <c r="R272" s="43"/>
      <c r="S272" s="44"/>
    </row>
    <row r="273" spans="1:20">
      <c r="A273" s="45"/>
      <c r="B273" s="215" t="s">
        <v>100</v>
      </c>
      <c r="C273" s="215"/>
      <c r="D273" s="215"/>
      <c r="E273" s="215"/>
      <c r="F273" s="215"/>
      <c r="G273" s="215"/>
      <c r="H273" s="215"/>
      <c r="I273" s="39" t="s">
        <v>53</v>
      </c>
      <c r="J273" s="40"/>
      <c r="K273" s="39" t="s">
        <v>101</v>
      </c>
      <c r="L273" s="46"/>
      <c r="M273" s="47"/>
      <c r="N273" s="47"/>
      <c r="O273" s="47"/>
      <c r="P273" s="47"/>
      <c r="Q273" s="47"/>
      <c r="R273" s="43"/>
      <c r="S273" s="44"/>
    </row>
    <row r="274" spans="1:20" ht="13.5" customHeight="1">
      <c r="A274" s="38" t="s">
        <v>102</v>
      </c>
      <c r="B274" s="216" t="s">
        <v>103</v>
      </c>
      <c r="C274" s="216"/>
      <c r="D274" s="216"/>
      <c r="E274" s="216"/>
      <c r="F274" s="216"/>
      <c r="G274" s="216"/>
      <c r="H274" s="216"/>
      <c r="I274" s="216"/>
      <c r="J274" s="216"/>
      <c r="K274" s="216"/>
      <c r="L274" s="216"/>
      <c r="M274" s="216"/>
      <c r="N274" s="216"/>
      <c r="O274" s="216"/>
      <c r="P274" s="216"/>
      <c r="Q274" s="216"/>
      <c r="R274" s="217" t="s">
        <v>104</v>
      </c>
      <c r="S274" s="218">
        <f>IF(J272&gt;Q276,0,J272)</f>
        <v>0</v>
      </c>
      <c r="T274" s="210" t="s">
        <v>105</v>
      </c>
    </row>
    <row r="275" spans="1:20" ht="27.75" customHeight="1">
      <c r="A275" s="45"/>
      <c r="B275" s="48">
        <v>3</v>
      </c>
      <c r="C275" s="48">
        <v>4</v>
      </c>
      <c r="D275" s="48">
        <v>5</v>
      </c>
      <c r="E275" s="48">
        <v>6</v>
      </c>
      <c r="F275" s="48">
        <v>7</v>
      </c>
      <c r="G275" s="48">
        <v>8</v>
      </c>
      <c r="H275" s="48">
        <v>9</v>
      </c>
      <c r="I275" s="48">
        <v>10</v>
      </c>
      <c r="J275" s="48">
        <v>11</v>
      </c>
      <c r="K275" s="48">
        <v>12</v>
      </c>
      <c r="L275" s="48">
        <v>1</v>
      </c>
      <c r="M275" s="48">
        <v>2</v>
      </c>
      <c r="N275" s="48">
        <v>3</v>
      </c>
      <c r="O275" s="48">
        <v>4</v>
      </c>
      <c r="P275" s="48">
        <v>5</v>
      </c>
      <c r="Q275" s="49" t="s">
        <v>107</v>
      </c>
      <c r="R275" s="217"/>
      <c r="S275" s="218"/>
      <c r="T275" s="210"/>
    </row>
    <row r="276" spans="1:20" ht="28.5" customHeight="1">
      <c r="A276" s="97" t="s">
        <v>517</v>
      </c>
      <c r="B276" s="51"/>
      <c r="C276" s="51"/>
      <c r="D276" s="51"/>
      <c r="E276" s="51"/>
      <c r="F276" s="51"/>
      <c r="G276" s="51"/>
      <c r="H276" s="51"/>
      <c r="I276" s="51"/>
      <c r="J276" s="51"/>
      <c r="K276" s="51"/>
      <c r="L276" s="51"/>
      <c r="M276" s="51"/>
      <c r="N276" s="51"/>
      <c r="O276" s="51"/>
      <c r="P276" s="51"/>
      <c r="Q276" s="52">
        <f>SUM(B276:P276)</f>
        <v>0</v>
      </c>
      <c r="R276" s="211" t="s">
        <v>108</v>
      </c>
      <c r="S276" s="211"/>
      <c r="T276" s="53"/>
    </row>
    <row r="277" spans="1:20" ht="24" customHeight="1">
      <c r="A277" s="50" t="s">
        <v>109</v>
      </c>
      <c r="B277" s="51"/>
      <c r="C277" s="51"/>
      <c r="D277" s="51"/>
      <c r="E277" s="51"/>
      <c r="F277" s="51"/>
      <c r="G277" s="51"/>
      <c r="H277" s="51"/>
      <c r="I277" s="51"/>
      <c r="J277" s="51"/>
      <c r="K277" s="51"/>
      <c r="L277" s="51"/>
      <c r="M277" s="51"/>
      <c r="N277" s="51"/>
      <c r="O277" s="51"/>
      <c r="P277" s="51"/>
      <c r="Q277" s="52"/>
      <c r="R277" s="212">
        <f>S274*J273</f>
        <v>0</v>
      </c>
      <c r="S277" s="212"/>
      <c r="T277" s="53"/>
    </row>
    <row r="278" spans="1:20" ht="24" customHeight="1">
      <c r="A278" s="50" t="s">
        <v>110</v>
      </c>
      <c r="B278" s="54">
        <f>IF($T278=0,0,VLOOKUP($T278,単価データ!$A$1:$AH$10714,16,FALSE))</f>
        <v>0</v>
      </c>
      <c r="C278" s="54">
        <f>IF($T278=0,0,VLOOKUP($T278,単価データ!$A$1:$AH$10714,17,FALSE))</f>
        <v>0</v>
      </c>
      <c r="D278" s="54">
        <f>IF($T278=0,0,VLOOKUP($T278,単価データ!$A$1:$AH$10714,19,FALSE))</f>
        <v>0</v>
      </c>
      <c r="E278" s="54">
        <f>IF($T278=0,0,VLOOKUP($T278,単価データ!$A$1:$AH$10714,22,FALSE))</f>
        <v>0</v>
      </c>
      <c r="F278" s="54">
        <f>IF($T278=0,0,VLOOKUP($T278,単価データ!$A$1:$AH$10714,23,FALSE))</f>
        <v>0</v>
      </c>
      <c r="G278" s="54">
        <f>IF($T278=0,0,VLOOKUP($T278,単価データ!$A$1:$AH$10714,24,FALSE))</f>
        <v>0</v>
      </c>
      <c r="H278" s="54">
        <f>IF($T278=0,0,VLOOKUP($T278,単価データ!$A$1:$AH$10714,25,FALSE))</f>
        <v>0</v>
      </c>
      <c r="I278" s="54">
        <f>IF($T278=0,0,VLOOKUP($T278,単価データ!$A$1:$AH$10714,26,FALSE))</f>
        <v>0</v>
      </c>
      <c r="J278" s="54">
        <f>IF($T278=0,0,VLOOKUP($T278,単価データ!$A$1:$AH$10714,27,FALSE))</f>
        <v>0</v>
      </c>
      <c r="K278" s="54">
        <f>IF($T278=0,0,VLOOKUP($T278,単価データ!$A$1:$AH$10714,28,FALSE))</f>
        <v>0</v>
      </c>
      <c r="L278" s="54">
        <f>IF($T278=0,0,VLOOKUP($T278,単価データ!$A$1:$AH$10714,29,FALSE))</f>
        <v>0</v>
      </c>
      <c r="M278" s="54">
        <f>IF($T278=0,0,VLOOKUP($T278,単価データ!$A$1:$AH$10714,30,FALSE))</f>
        <v>0</v>
      </c>
      <c r="N278" s="54">
        <f>IF($T278=0,0,VLOOKUP($T278,単価データ!$A$1:$AH$10714,31,FALSE))</f>
        <v>0</v>
      </c>
      <c r="O278" s="54">
        <f>IF($T278=0,0,VLOOKUP($T278,単価データ!$A$1:$AH$10714,32,FALSE))</f>
        <v>0</v>
      </c>
      <c r="P278" s="54">
        <f>IF($T278=0,0,VLOOKUP($T278,単価データ!$A$1:$AH$10714,33,FALSE))</f>
        <v>0</v>
      </c>
      <c r="Q278" s="55" t="s">
        <v>111</v>
      </c>
      <c r="R278" s="213" t="s">
        <v>112</v>
      </c>
      <c r="S278" s="213"/>
      <c r="T278" s="56"/>
    </row>
    <row r="279" spans="1:20" ht="25.5">
      <c r="A279" s="50" t="s">
        <v>113</v>
      </c>
      <c r="B279" s="52">
        <f t="shared" ref="B279:P279" si="72">B276*B277</f>
        <v>0</v>
      </c>
      <c r="C279" s="52">
        <f t="shared" si="72"/>
        <v>0</v>
      </c>
      <c r="D279" s="52">
        <f t="shared" si="72"/>
        <v>0</v>
      </c>
      <c r="E279" s="52">
        <f t="shared" si="72"/>
        <v>0</v>
      </c>
      <c r="F279" s="52">
        <f t="shared" si="72"/>
        <v>0</v>
      </c>
      <c r="G279" s="52">
        <f t="shared" si="72"/>
        <v>0</v>
      </c>
      <c r="H279" s="52">
        <f t="shared" si="72"/>
        <v>0</v>
      </c>
      <c r="I279" s="52">
        <f t="shared" si="72"/>
        <v>0</v>
      </c>
      <c r="J279" s="52">
        <f t="shared" si="72"/>
        <v>0</v>
      </c>
      <c r="K279" s="52">
        <f t="shared" si="72"/>
        <v>0</v>
      </c>
      <c r="L279" s="52">
        <f t="shared" si="72"/>
        <v>0</v>
      </c>
      <c r="M279" s="52">
        <f t="shared" si="72"/>
        <v>0</v>
      </c>
      <c r="N279" s="52">
        <f t="shared" si="72"/>
        <v>0</v>
      </c>
      <c r="O279" s="52">
        <f t="shared" si="72"/>
        <v>0</v>
      </c>
      <c r="P279" s="52">
        <f t="shared" si="72"/>
        <v>0</v>
      </c>
      <c r="Q279" s="52">
        <f t="shared" ref="Q279:Q280" si="73">SUM(B279:P279)</f>
        <v>0</v>
      </c>
      <c r="R279" s="213">
        <f>IF(S274=0,0,IF(J272=Q276,Q279,ROUNDDOWN((J272/Q276)*Q279,0)))</f>
        <v>0</v>
      </c>
      <c r="S279" s="213"/>
      <c r="T279" s="53"/>
    </row>
    <row r="280" spans="1:20" ht="25.5">
      <c r="A280" s="57" t="s">
        <v>114</v>
      </c>
      <c r="B280" s="58">
        <f t="shared" ref="B280:P280" si="74">B276*B278</f>
        <v>0</v>
      </c>
      <c r="C280" s="58">
        <f t="shared" si="74"/>
        <v>0</v>
      </c>
      <c r="D280" s="58">
        <f t="shared" si="74"/>
        <v>0</v>
      </c>
      <c r="E280" s="58">
        <f t="shared" si="74"/>
        <v>0</v>
      </c>
      <c r="F280" s="58">
        <f t="shared" si="74"/>
        <v>0</v>
      </c>
      <c r="G280" s="58">
        <f t="shared" si="74"/>
        <v>0</v>
      </c>
      <c r="H280" s="58">
        <f t="shared" si="74"/>
        <v>0</v>
      </c>
      <c r="I280" s="58">
        <f t="shared" si="74"/>
        <v>0</v>
      </c>
      <c r="J280" s="58">
        <f t="shared" si="74"/>
        <v>0</v>
      </c>
      <c r="K280" s="58">
        <f t="shared" si="74"/>
        <v>0</v>
      </c>
      <c r="L280" s="58">
        <f t="shared" si="74"/>
        <v>0</v>
      </c>
      <c r="M280" s="58">
        <f t="shared" si="74"/>
        <v>0</v>
      </c>
      <c r="N280" s="58">
        <f t="shared" si="74"/>
        <v>0</v>
      </c>
      <c r="O280" s="58">
        <f t="shared" si="74"/>
        <v>0</v>
      </c>
      <c r="P280" s="58">
        <f t="shared" si="74"/>
        <v>0</v>
      </c>
      <c r="Q280" s="58">
        <f t="shared" si="73"/>
        <v>0</v>
      </c>
      <c r="R280" s="211" t="s">
        <v>115</v>
      </c>
      <c r="S280" s="211"/>
      <c r="T280" s="53"/>
    </row>
    <row r="281" spans="1:20" ht="26.25" customHeight="1">
      <c r="A281" s="59" t="s">
        <v>116</v>
      </c>
      <c r="B281" s="214" t="s">
        <v>117</v>
      </c>
      <c r="C281" s="214"/>
      <c r="D281" s="214"/>
      <c r="E281" s="214"/>
      <c r="F281" s="214"/>
      <c r="G281" s="214"/>
      <c r="H281" s="214"/>
      <c r="I281" s="60">
        <f>Q280</f>
        <v>0</v>
      </c>
      <c r="J281" s="61" t="s">
        <v>118</v>
      </c>
      <c r="K281" s="60">
        <f>Q276</f>
        <v>0</v>
      </c>
      <c r="L281" s="62" t="s">
        <v>53</v>
      </c>
      <c r="M281" s="60"/>
      <c r="N281" s="61"/>
      <c r="O281" s="63">
        <f>IF(K281=0,0,I281/K281)</f>
        <v>0</v>
      </c>
      <c r="P281" s="64" t="s">
        <v>69</v>
      </c>
      <c r="Q281" s="65">
        <f>IF(LEN(ROUND(O281,0))&lt;4,ROUND(O281,0),ROUND(O281,-(LEN(ROUND(O281,0))-3)))</f>
        <v>0</v>
      </c>
      <c r="R281" s="213">
        <f>S274*Q281</f>
        <v>0</v>
      </c>
      <c r="S281" s="213"/>
      <c r="T281" s="53"/>
    </row>
    <row r="283" spans="1:20">
      <c r="A283" s="38" t="s">
        <v>149</v>
      </c>
      <c r="B283" s="215" t="s">
        <v>97</v>
      </c>
      <c r="C283" s="215"/>
      <c r="D283" s="215"/>
      <c r="E283" s="215"/>
      <c r="F283" s="215"/>
      <c r="G283" s="215"/>
      <c r="H283" s="215"/>
      <c r="I283" s="39" t="s">
        <v>53</v>
      </c>
      <c r="J283" s="40">
        <v>1</v>
      </c>
      <c r="K283" s="68" t="s">
        <v>125</v>
      </c>
      <c r="L283" s="42"/>
      <c r="M283" s="43"/>
      <c r="N283" s="43"/>
      <c r="O283" s="43"/>
      <c r="P283" s="43"/>
      <c r="Q283" s="43"/>
      <c r="R283" s="43"/>
      <c r="S283" s="44"/>
    </row>
    <row r="284" spans="1:20">
      <c r="A284" s="45"/>
      <c r="B284" s="215" t="s">
        <v>100</v>
      </c>
      <c r="C284" s="215"/>
      <c r="D284" s="215"/>
      <c r="E284" s="215"/>
      <c r="F284" s="215"/>
      <c r="G284" s="215"/>
      <c r="H284" s="215"/>
      <c r="I284" s="39" t="s">
        <v>53</v>
      </c>
      <c r="J284" s="40"/>
      <c r="K284" s="39" t="s">
        <v>101</v>
      </c>
      <c r="L284" s="46"/>
      <c r="M284" s="47"/>
      <c r="N284" s="47"/>
      <c r="O284" s="47"/>
      <c r="P284" s="47"/>
      <c r="Q284" s="47"/>
      <c r="R284" s="43"/>
      <c r="S284" s="44"/>
    </row>
    <row r="285" spans="1:20" ht="13.5" customHeight="1">
      <c r="A285" s="38" t="s">
        <v>102</v>
      </c>
      <c r="B285" s="216" t="s">
        <v>103</v>
      </c>
      <c r="C285" s="216"/>
      <c r="D285" s="216"/>
      <c r="E285" s="216"/>
      <c r="F285" s="216"/>
      <c r="G285" s="216"/>
      <c r="H285" s="216"/>
      <c r="I285" s="216"/>
      <c r="J285" s="216"/>
      <c r="K285" s="216"/>
      <c r="L285" s="216"/>
      <c r="M285" s="216"/>
      <c r="N285" s="216"/>
      <c r="O285" s="216"/>
      <c r="P285" s="216"/>
      <c r="Q285" s="216"/>
      <c r="R285" s="217" t="s">
        <v>104</v>
      </c>
      <c r="S285" s="218">
        <f>IF(J283&gt;Q287,0,J283)</f>
        <v>0</v>
      </c>
      <c r="T285" s="210" t="s">
        <v>105</v>
      </c>
    </row>
    <row r="286" spans="1:20" ht="27.75" customHeight="1">
      <c r="A286" s="45"/>
      <c r="B286" s="48">
        <v>3</v>
      </c>
      <c r="C286" s="48">
        <v>4</v>
      </c>
      <c r="D286" s="48">
        <v>5</v>
      </c>
      <c r="E286" s="48">
        <v>6</v>
      </c>
      <c r="F286" s="48">
        <v>7</v>
      </c>
      <c r="G286" s="48">
        <v>8</v>
      </c>
      <c r="H286" s="48">
        <v>9</v>
      </c>
      <c r="I286" s="48">
        <v>10</v>
      </c>
      <c r="J286" s="48">
        <v>11</v>
      </c>
      <c r="K286" s="48">
        <v>12</v>
      </c>
      <c r="L286" s="48">
        <v>1</v>
      </c>
      <c r="M286" s="48">
        <v>2</v>
      </c>
      <c r="N286" s="48">
        <v>3</v>
      </c>
      <c r="O286" s="48">
        <v>4</v>
      </c>
      <c r="P286" s="48">
        <v>5</v>
      </c>
      <c r="Q286" s="49" t="s">
        <v>107</v>
      </c>
      <c r="R286" s="217"/>
      <c r="S286" s="218"/>
      <c r="T286" s="210"/>
    </row>
    <row r="287" spans="1:20" ht="28.5" customHeight="1">
      <c r="A287" s="97" t="s">
        <v>517</v>
      </c>
      <c r="B287" s="51"/>
      <c r="C287" s="51"/>
      <c r="D287" s="51"/>
      <c r="E287" s="51"/>
      <c r="F287" s="51"/>
      <c r="G287" s="51"/>
      <c r="H287" s="51"/>
      <c r="I287" s="51"/>
      <c r="J287" s="51"/>
      <c r="K287" s="51"/>
      <c r="L287" s="51"/>
      <c r="M287" s="51"/>
      <c r="N287" s="51"/>
      <c r="O287" s="51"/>
      <c r="P287" s="51"/>
      <c r="Q287" s="52">
        <f>SUM(B287:P287)</f>
        <v>0</v>
      </c>
      <c r="R287" s="211" t="s">
        <v>108</v>
      </c>
      <c r="S287" s="211"/>
      <c r="T287" s="53"/>
    </row>
    <row r="288" spans="1:20" ht="24" customHeight="1">
      <c r="A288" s="50" t="s">
        <v>109</v>
      </c>
      <c r="B288" s="51"/>
      <c r="C288" s="51"/>
      <c r="D288" s="51"/>
      <c r="E288" s="51"/>
      <c r="F288" s="51"/>
      <c r="G288" s="51"/>
      <c r="H288" s="51"/>
      <c r="I288" s="51"/>
      <c r="J288" s="51"/>
      <c r="K288" s="51"/>
      <c r="L288" s="51"/>
      <c r="M288" s="51"/>
      <c r="N288" s="51"/>
      <c r="O288" s="51"/>
      <c r="P288" s="51"/>
      <c r="Q288" s="52"/>
      <c r="R288" s="212">
        <f>S285*J284</f>
        <v>0</v>
      </c>
      <c r="S288" s="212"/>
      <c r="T288" s="53"/>
    </row>
    <row r="289" spans="1:20" ht="24" customHeight="1">
      <c r="A289" s="50" t="s">
        <v>110</v>
      </c>
      <c r="B289" s="54">
        <f>IF($T289=0,0,VLOOKUP($T289,単価データ!$A$1:$AH$10714,16,FALSE))</f>
        <v>0</v>
      </c>
      <c r="C289" s="54">
        <f>IF($T289=0,0,VLOOKUP($T289,単価データ!$A$1:$AH$10714,17,FALSE))</f>
        <v>0</v>
      </c>
      <c r="D289" s="54">
        <f>IF($T289=0,0,VLOOKUP($T289,単価データ!$A$1:$AH$10714,19,FALSE))</f>
        <v>0</v>
      </c>
      <c r="E289" s="54">
        <f>IF($T289=0,0,VLOOKUP($T289,単価データ!$A$1:$AH$10714,22,FALSE))</f>
        <v>0</v>
      </c>
      <c r="F289" s="54">
        <f>IF($T289=0,0,VLOOKUP($T289,単価データ!$A$1:$AH$10714,23,FALSE))</f>
        <v>0</v>
      </c>
      <c r="G289" s="54">
        <f>IF($T289=0,0,VLOOKUP($T289,単価データ!$A$1:$AH$10714,24,FALSE))</f>
        <v>0</v>
      </c>
      <c r="H289" s="54">
        <f>IF($T289=0,0,VLOOKUP($T289,単価データ!$A$1:$AH$10714,25,FALSE))</f>
        <v>0</v>
      </c>
      <c r="I289" s="54">
        <f>IF($T289=0,0,VLOOKUP($T289,単価データ!$A$1:$AH$10714,26,FALSE))</f>
        <v>0</v>
      </c>
      <c r="J289" s="54">
        <f>IF($T289=0,0,VLOOKUP($T289,単価データ!$A$1:$AH$10714,27,FALSE))</f>
        <v>0</v>
      </c>
      <c r="K289" s="54">
        <f>IF($T289=0,0,VLOOKUP($T289,単価データ!$A$1:$AH$10714,28,FALSE))</f>
        <v>0</v>
      </c>
      <c r="L289" s="54">
        <f>IF($T289=0,0,VLOOKUP($T289,単価データ!$A$1:$AH$10714,29,FALSE))</f>
        <v>0</v>
      </c>
      <c r="M289" s="54">
        <f>IF($T289=0,0,VLOOKUP($T289,単価データ!$A$1:$AH$10714,30,FALSE))</f>
        <v>0</v>
      </c>
      <c r="N289" s="54">
        <f>IF($T289=0,0,VLOOKUP($T289,単価データ!$A$1:$AH$10714,31,FALSE))</f>
        <v>0</v>
      </c>
      <c r="O289" s="54">
        <f>IF($T289=0,0,VLOOKUP($T289,単価データ!$A$1:$AH$10714,32,FALSE))</f>
        <v>0</v>
      </c>
      <c r="P289" s="54">
        <f>IF($T289=0,0,VLOOKUP($T289,単価データ!$A$1:$AH$10714,33,FALSE))</f>
        <v>0</v>
      </c>
      <c r="Q289" s="55" t="s">
        <v>111</v>
      </c>
      <c r="R289" s="213" t="s">
        <v>112</v>
      </c>
      <c r="S289" s="213"/>
      <c r="T289" s="56"/>
    </row>
    <row r="290" spans="1:20" ht="25.5">
      <c r="A290" s="50" t="s">
        <v>113</v>
      </c>
      <c r="B290" s="52">
        <f t="shared" ref="B290:P290" si="75">B287*B288</f>
        <v>0</v>
      </c>
      <c r="C290" s="52">
        <f t="shared" si="75"/>
        <v>0</v>
      </c>
      <c r="D290" s="52">
        <f t="shared" si="75"/>
        <v>0</v>
      </c>
      <c r="E290" s="52">
        <f t="shared" si="75"/>
        <v>0</v>
      </c>
      <c r="F290" s="52">
        <f t="shared" si="75"/>
        <v>0</v>
      </c>
      <c r="G290" s="52">
        <f t="shared" si="75"/>
        <v>0</v>
      </c>
      <c r="H290" s="52">
        <f t="shared" si="75"/>
        <v>0</v>
      </c>
      <c r="I290" s="52">
        <f t="shared" si="75"/>
        <v>0</v>
      </c>
      <c r="J290" s="52">
        <f t="shared" si="75"/>
        <v>0</v>
      </c>
      <c r="K290" s="52">
        <f t="shared" si="75"/>
        <v>0</v>
      </c>
      <c r="L290" s="52">
        <f t="shared" si="75"/>
        <v>0</v>
      </c>
      <c r="M290" s="52">
        <f t="shared" si="75"/>
        <v>0</v>
      </c>
      <c r="N290" s="52">
        <f t="shared" si="75"/>
        <v>0</v>
      </c>
      <c r="O290" s="52">
        <f t="shared" si="75"/>
        <v>0</v>
      </c>
      <c r="P290" s="52">
        <f t="shared" si="75"/>
        <v>0</v>
      </c>
      <c r="Q290" s="52">
        <f t="shared" ref="Q290:Q291" si="76">SUM(B290:P290)</f>
        <v>0</v>
      </c>
      <c r="R290" s="213">
        <f>IF(S285=0,0,IF(J283=Q287,Q290,ROUNDDOWN((J283/Q287)*Q290,0)))</f>
        <v>0</v>
      </c>
      <c r="S290" s="213"/>
      <c r="T290" s="53"/>
    </row>
    <row r="291" spans="1:20" ht="25.5">
      <c r="A291" s="57" t="s">
        <v>114</v>
      </c>
      <c r="B291" s="58">
        <f t="shared" ref="B291:P291" si="77">B287*B289</f>
        <v>0</v>
      </c>
      <c r="C291" s="58">
        <f t="shared" si="77"/>
        <v>0</v>
      </c>
      <c r="D291" s="58">
        <f t="shared" si="77"/>
        <v>0</v>
      </c>
      <c r="E291" s="58">
        <f t="shared" si="77"/>
        <v>0</v>
      </c>
      <c r="F291" s="58">
        <f t="shared" si="77"/>
        <v>0</v>
      </c>
      <c r="G291" s="58">
        <f t="shared" si="77"/>
        <v>0</v>
      </c>
      <c r="H291" s="58">
        <f t="shared" si="77"/>
        <v>0</v>
      </c>
      <c r="I291" s="58">
        <f t="shared" si="77"/>
        <v>0</v>
      </c>
      <c r="J291" s="58">
        <f t="shared" si="77"/>
        <v>0</v>
      </c>
      <c r="K291" s="58">
        <f t="shared" si="77"/>
        <v>0</v>
      </c>
      <c r="L291" s="58">
        <f t="shared" si="77"/>
        <v>0</v>
      </c>
      <c r="M291" s="58">
        <f t="shared" si="77"/>
        <v>0</v>
      </c>
      <c r="N291" s="58">
        <f t="shared" si="77"/>
        <v>0</v>
      </c>
      <c r="O291" s="58">
        <f t="shared" si="77"/>
        <v>0</v>
      </c>
      <c r="P291" s="58">
        <f t="shared" si="77"/>
        <v>0</v>
      </c>
      <c r="Q291" s="58">
        <f t="shared" si="76"/>
        <v>0</v>
      </c>
      <c r="R291" s="211" t="s">
        <v>115</v>
      </c>
      <c r="S291" s="211"/>
      <c r="T291" s="53"/>
    </row>
    <row r="292" spans="1:20" ht="26.25" customHeight="1">
      <c r="A292" s="59" t="s">
        <v>116</v>
      </c>
      <c r="B292" s="214" t="s">
        <v>117</v>
      </c>
      <c r="C292" s="214"/>
      <c r="D292" s="214"/>
      <c r="E292" s="214"/>
      <c r="F292" s="214"/>
      <c r="G292" s="214"/>
      <c r="H292" s="214"/>
      <c r="I292" s="60">
        <f>Q291</f>
        <v>0</v>
      </c>
      <c r="J292" s="61" t="s">
        <v>118</v>
      </c>
      <c r="K292" s="60">
        <f>Q287</f>
        <v>0</v>
      </c>
      <c r="L292" s="62" t="s">
        <v>53</v>
      </c>
      <c r="M292" s="60"/>
      <c r="N292" s="61"/>
      <c r="O292" s="63">
        <f>IF(K292=0,0,I292/K292)</f>
        <v>0</v>
      </c>
      <c r="P292" s="64" t="s">
        <v>69</v>
      </c>
      <c r="Q292" s="65">
        <f>IF(LEN(ROUND(O292,0))&lt;4,ROUND(O292,0),ROUND(O292,-(LEN(ROUND(O292,0))-3)))</f>
        <v>0</v>
      </c>
      <c r="R292" s="213">
        <f>S285*Q292</f>
        <v>0</v>
      </c>
      <c r="S292" s="213"/>
      <c r="T292" s="53"/>
    </row>
    <row r="294" spans="1:20">
      <c r="A294" s="38" t="s">
        <v>150</v>
      </c>
      <c r="B294" s="215" t="s">
        <v>97</v>
      </c>
      <c r="C294" s="215"/>
      <c r="D294" s="215"/>
      <c r="E294" s="215"/>
      <c r="F294" s="215"/>
      <c r="G294" s="215"/>
      <c r="H294" s="215"/>
      <c r="I294" s="39" t="s">
        <v>53</v>
      </c>
      <c r="J294" s="40">
        <v>1</v>
      </c>
      <c r="K294" s="68" t="s">
        <v>125</v>
      </c>
      <c r="L294" s="42"/>
      <c r="M294" s="43"/>
      <c r="N294" s="43"/>
      <c r="O294" s="43"/>
      <c r="P294" s="43"/>
      <c r="Q294" s="43"/>
      <c r="R294" s="43"/>
      <c r="S294" s="44"/>
    </row>
    <row r="295" spans="1:20">
      <c r="A295" s="45"/>
      <c r="B295" s="215" t="s">
        <v>100</v>
      </c>
      <c r="C295" s="215"/>
      <c r="D295" s="215"/>
      <c r="E295" s="215"/>
      <c r="F295" s="215"/>
      <c r="G295" s="215"/>
      <c r="H295" s="215"/>
      <c r="I295" s="39" t="s">
        <v>53</v>
      </c>
      <c r="J295" s="40"/>
      <c r="K295" s="39" t="s">
        <v>101</v>
      </c>
      <c r="L295" s="46"/>
      <c r="M295" s="47"/>
      <c r="N295" s="47"/>
      <c r="O295" s="47"/>
      <c r="P295" s="47"/>
      <c r="Q295" s="47"/>
      <c r="R295" s="43"/>
      <c r="S295" s="44"/>
    </row>
    <row r="296" spans="1:20" ht="13.5" customHeight="1">
      <c r="A296" s="38" t="s">
        <v>102</v>
      </c>
      <c r="B296" s="216" t="s">
        <v>103</v>
      </c>
      <c r="C296" s="216"/>
      <c r="D296" s="216"/>
      <c r="E296" s="216"/>
      <c r="F296" s="216"/>
      <c r="G296" s="216"/>
      <c r="H296" s="216"/>
      <c r="I296" s="216"/>
      <c r="J296" s="216"/>
      <c r="K296" s="216"/>
      <c r="L296" s="216"/>
      <c r="M296" s="216"/>
      <c r="N296" s="216"/>
      <c r="O296" s="216"/>
      <c r="P296" s="216"/>
      <c r="Q296" s="216"/>
      <c r="R296" s="217" t="s">
        <v>104</v>
      </c>
      <c r="S296" s="218">
        <f>IF(J294&gt;Q298,0,J294)</f>
        <v>0</v>
      </c>
      <c r="T296" s="210" t="s">
        <v>105</v>
      </c>
    </row>
    <row r="297" spans="1:20" ht="27.75" customHeight="1">
      <c r="A297" s="45"/>
      <c r="B297" s="48">
        <v>3</v>
      </c>
      <c r="C297" s="48">
        <v>4</v>
      </c>
      <c r="D297" s="48">
        <v>5</v>
      </c>
      <c r="E297" s="48">
        <v>6</v>
      </c>
      <c r="F297" s="48">
        <v>7</v>
      </c>
      <c r="G297" s="48">
        <v>8</v>
      </c>
      <c r="H297" s="48">
        <v>9</v>
      </c>
      <c r="I297" s="48">
        <v>10</v>
      </c>
      <c r="J297" s="48">
        <v>11</v>
      </c>
      <c r="K297" s="48">
        <v>12</v>
      </c>
      <c r="L297" s="48">
        <v>1</v>
      </c>
      <c r="M297" s="48">
        <v>2</v>
      </c>
      <c r="N297" s="48">
        <v>3</v>
      </c>
      <c r="O297" s="48">
        <v>4</v>
      </c>
      <c r="P297" s="48">
        <v>5</v>
      </c>
      <c r="Q297" s="49" t="s">
        <v>107</v>
      </c>
      <c r="R297" s="217"/>
      <c r="S297" s="218"/>
      <c r="T297" s="210"/>
    </row>
    <row r="298" spans="1:20" ht="28.5" customHeight="1">
      <c r="A298" s="97" t="s">
        <v>517</v>
      </c>
      <c r="B298" s="51"/>
      <c r="C298" s="51"/>
      <c r="D298" s="51"/>
      <c r="E298" s="51"/>
      <c r="F298" s="51"/>
      <c r="G298" s="51"/>
      <c r="H298" s="51"/>
      <c r="I298" s="51"/>
      <c r="J298" s="51"/>
      <c r="K298" s="51"/>
      <c r="L298" s="51"/>
      <c r="M298" s="51"/>
      <c r="N298" s="51"/>
      <c r="O298" s="51"/>
      <c r="P298" s="51"/>
      <c r="Q298" s="52">
        <f>SUM(B298:P298)</f>
        <v>0</v>
      </c>
      <c r="R298" s="211" t="s">
        <v>108</v>
      </c>
      <c r="S298" s="211"/>
      <c r="T298" s="53"/>
    </row>
    <row r="299" spans="1:20" ht="24" customHeight="1">
      <c r="A299" s="50" t="s">
        <v>109</v>
      </c>
      <c r="B299" s="51"/>
      <c r="C299" s="51"/>
      <c r="D299" s="51"/>
      <c r="E299" s="51"/>
      <c r="F299" s="51"/>
      <c r="G299" s="51"/>
      <c r="H299" s="51"/>
      <c r="I299" s="51"/>
      <c r="J299" s="51"/>
      <c r="K299" s="51"/>
      <c r="L299" s="51"/>
      <c r="M299" s="51"/>
      <c r="N299" s="51"/>
      <c r="O299" s="51"/>
      <c r="P299" s="51"/>
      <c r="Q299" s="52"/>
      <c r="R299" s="212">
        <f>S296*J295</f>
        <v>0</v>
      </c>
      <c r="S299" s="212"/>
      <c r="T299" s="53"/>
    </row>
    <row r="300" spans="1:20" ht="24" customHeight="1">
      <c r="A300" s="50" t="s">
        <v>110</v>
      </c>
      <c r="B300" s="54">
        <f>IF($T300=0,0,VLOOKUP($T300,単価データ!$A$1:$AH$10714,16,FALSE))</f>
        <v>0</v>
      </c>
      <c r="C300" s="54">
        <f>IF($T300=0,0,VLOOKUP($T300,単価データ!$A$1:$AH$10714,17,FALSE))</f>
        <v>0</v>
      </c>
      <c r="D300" s="54">
        <f>IF($T300=0,0,VLOOKUP($T300,単価データ!$A$1:$AH$10714,19,FALSE))</f>
        <v>0</v>
      </c>
      <c r="E300" s="54">
        <f>IF($T300=0,0,VLOOKUP($T300,単価データ!$A$1:$AH$10714,22,FALSE))</f>
        <v>0</v>
      </c>
      <c r="F300" s="54">
        <f>IF($T300=0,0,VLOOKUP($T300,単価データ!$A$1:$AH$10714,23,FALSE))</f>
        <v>0</v>
      </c>
      <c r="G300" s="54">
        <f>IF($T300=0,0,VLOOKUP($T300,単価データ!$A$1:$AH$10714,24,FALSE))</f>
        <v>0</v>
      </c>
      <c r="H300" s="54">
        <f>IF($T300=0,0,VLOOKUP($T300,単価データ!$A$1:$AH$10714,25,FALSE))</f>
        <v>0</v>
      </c>
      <c r="I300" s="54">
        <f>IF($T300=0,0,VLOOKUP($T300,単価データ!$A$1:$AH$10714,26,FALSE))</f>
        <v>0</v>
      </c>
      <c r="J300" s="54">
        <f>IF($T300=0,0,VLOOKUP($T300,単価データ!$A$1:$AH$10714,27,FALSE))</f>
        <v>0</v>
      </c>
      <c r="K300" s="54">
        <f>IF($T300=0,0,VLOOKUP($T300,単価データ!$A$1:$AH$10714,28,FALSE))</f>
        <v>0</v>
      </c>
      <c r="L300" s="54">
        <f>IF($T300=0,0,VLOOKUP($T300,単価データ!$A$1:$AH$10714,29,FALSE))</f>
        <v>0</v>
      </c>
      <c r="M300" s="54">
        <f>IF($T300=0,0,VLOOKUP($T300,単価データ!$A$1:$AH$10714,30,FALSE))</f>
        <v>0</v>
      </c>
      <c r="N300" s="54">
        <f>IF($T300=0,0,VLOOKUP($T300,単価データ!$A$1:$AH$10714,31,FALSE))</f>
        <v>0</v>
      </c>
      <c r="O300" s="54">
        <f>IF($T300=0,0,VLOOKUP($T300,単価データ!$A$1:$AH$10714,32,FALSE))</f>
        <v>0</v>
      </c>
      <c r="P300" s="54">
        <f>IF($T300=0,0,VLOOKUP($T300,単価データ!$A$1:$AH$10714,33,FALSE))</f>
        <v>0</v>
      </c>
      <c r="Q300" s="55" t="s">
        <v>111</v>
      </c>
      <c r="R300" s="213" t="s">
        <v>112</v>
      </c>
      <c r="S300" s="213"/>
      <c r="T300" s="56"/>
    </row>
    <row r="301" spans="1:20" ht="25.5">
      <c r="A301" s="50" t="s">
        <v>113</v>
      </c>
      <c r="B301" s="52">
        <f t="shared" ref="B301:P301" si="78">B298*B299</f>
        <v>0</v>
      </c>
      <c r="C301" s="52">
        <f t="shared" si="78"/>
        <v>0</v>
      </c>
      <c r="D301" s="52">
        <f t="shared" si="78"/>
        <v>0</v>
      </c>
      <c r="E301" s="52">
        <f t="shared" si="78"/>
        <v>0</v>
      </c>
      <c r="F301" s="52">
        <f t="shared" si="78"/>
        <v>0</v>
      </c>
      <c r="G301" s="52">
        <f t="shared" si="78"/>
        <v>0</v>
      </c>
      <c r="H301" s="52">
        <f t="shared" si="78"/>
        <v>0</v>
      </c>
      <c r="I301" s="52">
        <f t="shared" si="78"/>
        <v>0</v>
      </c>
      <c r="J301" s="52">
        <f t="shared" si="78"/>
        <v>0</v>
      </c>
      <c r="K301" s="52">
        <f t="shared" si="78"/>
        <v>0</v>
      </c>
      <c r="L301" s="52">
        <f t="shared" si="78"/>
        <v>0</v>
      </c>
      <c r="M301" s="52">
        <f t="shared" si="78"/>
        <v>0</v>
      </c>
      <c r="N301" s="52">
        <f t="shared" si="78"/>
        <v>0</v>
      </c>
      <c r="O301" s="52">
        <f t="shared" si="78"/>
        <v>0</v>
      </c>
      <c r="P301" s="52">
        <f t="shared" si="78"/>
        <v>0</v>
      </c>
      <c r="Q301" s="52">
        <f t="shared" ref="Q301:Q302" si="79">SUM(B301:P301)</f>
        <v>0</v>
      </c>
      <c r="R301" s="213">
        <f>IF(S296=0,0,IF(J294=Q298,Q301,ROUNDDOWN((J294/Q298)*Q301,0)))</f>
        <v>0</v>
      </c>
      <c r="S301" s="213"/>
      <c r="T301" s="53"/>
    </row>
    <row r="302" spans="1:20" ht="25.5">
      <c r="A302" s="57" t="s">
        <v>114</v>
      </c>
      <c r="B302" s="58">
        <f t="shared" ref="B302:P302" si="80">B298*B300</f>
        <v>0</v>
      </c>
      <c r="C302" s="58">
        <f t="shared" si="80"/>
        <v>0</v>
      </c>
      <c r="D302" s="58">
        <f t="shared" si="80"/>
        <v>0</v>
      </c>
      <c r="E302" s="58">
        <f t="shared" si="80"/>
        <v>0</v>
      </c>
      <c r="F302" s="58">
        <f t="shared" si="80"/>
        <v>0</v>
      </c>
      <c r="G302" s="58">
        <f t="shared" si="80"/>
        <v>0</v>
      </c>
      <c r="H302" s="58">
        <f t="shared" si="80"/>
        <v>0</v>
      </c>
      <c r="I302" s="58">
        <f t="shared" si="80"/>
        <v>0</v>
      </c>
      <c r="J302" s="58">
        <f t="shared" si="80"/>
        <v>0</v>
      </c>
      <c r="K302" s="58">
        <f t="shared" si="80"/>
        <v>0</v>
      </c>
      <c r="L302" s="58">
        <f t="shared" si="80"/>
        <v>0</v>
      </c>
      <c r="M302" s="58">
        <f t="shared" si="80"/>
        <v>0</v>
      </c>
      <c r="N302" s="58">
        <f t="shared" si="80"/>
        <v>0</v>
      </c>
      <c r="O302" s="58">
        <f t="shared" si="80"/>
        <v>0</v>
      </c>
      <c r="P302" s="58">
        <f t="shared" si="80"/>
        <v>0</v>
      </c>
      <c r="Q302" s="58">
        <f t="shared" si="79"/>
        <v>0</v>
      </c>
      <c r="R302" s="211" t="s">
        <v>115</v>
      </c>
      <c r="S302" s="211"/>
      <c r="T302" s="53"/>
    </row>
    <row r="303" spans="1:20" ht="26.25" customHeight="1">
      <c r="A303" s="59" t="s">
        <v>116</v>
      </c>
      <c r="B303" s="214" t="s">
        <v>117</v>
      </c>
      <c r="C303" s="214"/>
      <c r="D303" s="214"/>
      <c r="E303" s="214"/>
      <c r="F303" s="214"/>
      <c r="G303" s="214"/>
      <c r="H303" s="214"/>
      <c r="I303" s="60">
        <f>Q302</f>
        <v>0</v>
      </c>
      <c r="J303" s="61" t="s">
        <v>118</v>
      </c>
      <c r="K303" s="60">
        <f>Q298</f>
        <v>0</v>
      </c>
      <c r="L303" s="62" t="s">
        <v>53</v>
      </c>
      <c r="M303" s="60"/>
      <c r="N303" s="61"/>
      <c r="O303" s="63">
        <f>IF(K303=0,0,I303/K303)</f>
        <v>0</v>
      </c>
      <c r="P303" s="64" t="s">
        <v>69</v>
      </c>
      <c r="Q303" s="65">
        <f>IF(LEN(ROUND(O303,0))&lt;4,ROUND(O303,0),ROUND(O303,-(LEN(ROUND(O303,0))-3)))</f>
        <v>0</v>
      </c>
      <c r="R303" s="213">
        <f>S296*Q303</f>
        <v>0</v>
      </c>
      <c r="S303" s="213"/>
      <c r="T303" s="53"/>
    </row>
    <row r="305" spans="1:20">
      <c r="A305" s="38" t="s">
        <v>151</v>
      </c>
      <c r="B305" s="215" t="s">
        <v>97</v>
      </c>
      <c r="C305" s="215"/>
      <c r="D305" s="215"/>
      <c r="E305" s="215"/>
      <c r="F305" s="215"/>
      <c r="G305" s="215"/>
      <c r="H305" s="215"/>
      <c r="I305" s="39" t="s">
        <v>53</v>
      </c>
      <c r="J305" s="40">
        <v>1</v>
      </c>
      <c r="K305" s="68" t="s">
        <v>125</v>
      </c>
      <c r="L305" s="42"/>
      <c r="M305" s="43"/>
      <c r="N305" s="43"/>
      <c r="O305" s="43"/>
      <c r="P305" s="43"/>
      <c r="Q305" s="43"/>
      <c r="R305" s="43"/>
      <c r="S305" s="44"/>
    </row>
    <row r="306" spans="1:20">
      <c r="A306" s="45"/>
      <c r="B306" s="215" t="s">
        <v>100</v>
      </c>
      <c r="C306" s="215"/>
      <c r="D306" s="215"/>
      <c r="E306" s="215"/>
      <c r="F306" s="215"/>
      <c r="G306" s="215"/>
      <c r="H306" s="215"/>
      <c r="I306" s="39" t="s">
        <v>53</v>
      </c>
      <c r="J306" s="40"/>
      <c r="K306" s="39" t="s">
        <v>101</v>
      </c>
      <c r="L306" s="46"/>
      <c r="M306" s="47"/>
      <c r="N306" s="47"/>
      <c r="O306" s="47"/>
      <c r="P306" s="47"/>
      <c r="Q306" s="47"/>
      <c r="R306" s="43"/>
      <c r="S306" s="44"/>
    </row>
    <row r="307" spans="1:20" ht="13.5" customHeight="1">
      <c r="A307" s="38" t="s">
        <v>102</v>
      </c>
      <c r="B307" s="216" t="s">
        <v>103</v>
      </c>
      <c r="C307" s="216"/>
      <c r="D307" s="216"/>
      <c r="E307" s="216"/>
      <c r="F307" s="216"/>
      <c r="G307" s="216"/>
      <c r="H307" s="216"/>
      <c r="I307" s="216"/>
      <c r="J307" s="216"/>
      <c r="K307" s="216"/>
      <c r="L307" s="216"/>
      <c r="M307" s="216"/>
      <c r="N307" s="216"/>
      <c r="O307" s="216"/>
      <c r="P307" s="216"/>
      <c r="Q307" s="216"/>
      <c r="R307" s="217" t="s">
        <v>104</v>
      </c>
      <c r="S307" s="218">
        <f>IF(J305&gt;Q309,0,J305)</f>
        <v>0</v>
      </c>
      <c r="T307" s="210" t="s">
        <v>105</v>
      </c>
    </row>
    <row r="308" spans="1:20" ht="27.75" customHeight="1">
      <c r="A308" s="45"/>
      <c r="B308" s="48">
        <v>3</v>
      </c>
      <c r="C308" s="48">
        <v>4</v>
      </c>
      <c r="D308" s="48">
        <v>5</v>
      </c>
      <c r="E308" s="48">
        <v>6</v>
      </c>
      <c r="F308" s="48">
        <v>7</v>
      </c>
      <c r="G308" s="48">
        <v>8</v>
      </c>
      <c r="H308" s="48">
        <v>9</v>
      </c>
      <c r="I308" s="48">
        <v>10</v>
      </c>
      <c r="J308" s="48">
        <v>11</v>
      </c>
      <c r="K308" s="48">
        <v>12</v>
      </c>
      <c r="L308" s="48">
        <v>1</v>
      </c>
      <c r="M308" s="48">
        <v>2</v>
      </c>
      <c r="N308" s="48">
        <v>3</v>
      </c>
      <c r="O308" s="48">
        <v>4</v>
      </c>
      <c r="P308" s="48">
        <v>5</v>
      </c>
      <c r="Q308" s="49" t="s">
        <v>107</v>
      </c>
      <c r="R308" s="217"/>
      <c r="S308" s="218"/>
      <c r="T308" s="210"/>
    </row>
    <row r="309" spans="1:20" ht="28.5" customHeight="1">
      <c r="A309" s="97" t="s">
        <v>517</v>
      </c>
      <c r="B309" s="51"/>
      <c r="C309" s="51"/>
      <c r="D309" s="51"/>
      <c r="E309" s="51"/>
      <c r="F309" s="51"/>
      <c r="G309" s="51"/>
      <c r="H309" s="51"/>
      <c r="I309" s="51"/>
      <c r="J309" s="51"/>
      <c r="K309" s="51"/>
      <c r="L309" s="51"/>
      <c r="M309" s="51"/>
      <c r="N309" s="51"/>
      <c r="O309" s="51"/>
      <c r="P309" s="51"/>
      <c r="Q309" s="52">
        <f>SUM(B309:P309)</f>
        <v>0</v>
      </c>
      <c r="R309" s="211" t="s">
        <v>108</v>
      </c>
      <c r="S309" s="211"/>
      <c r="T309" s="53"/>
    </row>
    <row r="310" spans="1:20" ht="24" customHeight="1">
      <c r="A310" s="50" t="s">
        <v>109</v>
      </c>
      <c r="B310" s="51"/>
      <c r="C310" s="51"/>
      <c r="D310" s="51"/>
      <c r="E310" s="51"/>
      <c r="F310" s="51"/>
      <c r="G310" s="51"/>
      <c r="H310" s="51"/>
      <c r="I310" s="51"/>
      <c r="J310" s="51"/>
      <c r="K310" s="51"/>
      <c r="L310" s="51"/>
      <c r="M310" s="51"/>
      <c r="N310" s="51"/>
      <c r="O310" s="51"/>
      <c r="P310" s="51"/>
      <c r="Q310" s="52"/>
      <c r="R310" s="212">
        <f>S307*J306</f>
        <v>0</v>
      </c>
      <c r="S310" s="212"/>
      <c r="T310" s="53"/>
    </row>
    <row r="311" spans="1:20" ht="24" customHeight="1">
      <c r="A311" s="50" t="s">
        <v>110</v>
      </c>
      <c r="B311" s="54">
        <f>IF($T311=0,0,VLOOKUP($T311,単価データ!$A$1:$AH$10714,16,FALSE))</f>
        <v>0</v>
      </c>
      <c r="C311" s="54">
        <f>IF($T311=0,0,VLOOKUP($T311,単価データ!$A$1:$AH$10714,17,FALSE))</f>
        <v>0</v>
      </c>
      <c r="D311" s="54">
        <f>IF($T311=0,0,VLOOKUP($T311,単価データ!$A$1:$AH$10714,19,FALSE))</f>
        <v>0</v>
      </c>
      <c r="E311" s="54">
        <f>IF($T311=0,0,VLOOKUP($T311,単価データ!$A$1:$AH$10714,22,FALSE))</f>
        <v>0</v>
      </c>
      <c r="F311" s="54">
        <f>IF($T311=0,0,VLOOKUP($T311,単価データ!$A$1:$AH$10714,23,FALSE))</f>
        <v>0</v>
      </c>
      <c r="G311" s="54">
        <f>IF($T311=0,0,VLOOKUP($T311,単価データ!$A$1:$AH$10714,24,FALSE))</f>
        <v>0</v>
      </c>
      <c r="H311" s="54">
        <f>IF($T311=0,0,VLOOKUP($T311,単価データ!$A$1:$AH$10714,25,FALSE))</f>
        <v>0</v>
      </c>
      <c r="I311" s="54">
        <f>IF($T311=0,0,VLOOKUP($T311,単価データ!$A$1:$AH$10714,26,FALSE))</f>
        <v>0</v>
      </c>
      <c r="J311" s="54">
        <f>IF($T311=0,0,VLOOKUP($T311,単価データ!$A$1:$AH$10714,27,FALSE))</f>
        <v>0</v>
      </c>
      <c r="K311" s="54">
        <f>IF($T311=0,0,VLOOKUP($T311,単価データ!$A$1:$AH$10714,28,FALSE))</f>
        <v>0</v>
      </c>
      <c r="L311" s="54">
        <f>IF($T311=0,0,VLOOKUP($T311,単価データ!$A$1:$AH$10714,29,FALSE))</f>
        <v>0</v>
      </c>
      <c r="M311" s="54">
        <f>IF($T311=0,0,VLOOKUP($T311,単価データ!$A$1:$AH$10714,30,FALSE))</f>
        <v>0</v>
      </c>
      <c r="N311" s="54">
        <f>IF($T311=0,0,VLOOKUP($T311,単価データ!$A$1:$AH$10714,31,FALSE))</f>
        <v>0</v>
      </c>
      <c r="O311" s="54">
        <f>IF($T311=0,0,VLOOKUP($T311,単価データ!$A$1:$AH$10714,32,FALSE))</f>
        <v>0</v>
      </c>
      <c r="P311" s="54">
        <f>IF($T311=0,0,VLOOKUP($T311,単価データ!$A$1:$AH$10714,33,FALSE))</f>
        <v>0</v>
      </c>
      <c r="Q311" s="55" t="s">
        <v>111</v>
      </c>
      <c r="R311" s="213" t="s">
        <v>112</v>
      </c>
      <c r="S311" s="213"/>
      <c r="T311" s="56"/>
    </row>
    <row r="312" spans="1:20" ht="25.5">
      <c r="A312" s="50" t="s">
        <v>113</v>
      </c>
      <c r="B312" s="52">
        <f t="shared" ref="B312:P312" si="81">B309*B310</f>
        <v>0</v>
      </c>
      <c r="C312" s="52">
        <f t="shared" si="81"/>
        <v>0</v>
      </c>
      <c r="D312" s="52">
        <f t="shared" si="81"/>
        <v>0</v>
      </c>
      <c r="E312" s="52">
        <f t="shared" si="81"/>
        <v>0</v>
      </c>
      <c r="F312" s="52">
        <f t="shared" si="81"/>
        <v>0</v>
      </c>
      <c r="G312" s="52">
        <f t="shared" si="81"/>
        <v>0</v>
      </c>
      <c r="H312" s="52">
        <f t="shared" si="81"/>
        <v>0</v>
      </c>
      <c r="I312" s="52">
        <f t="shared" si="81"/>
        <v>0</v>
      </c>
      <c r="J312" s="52">
        <f t="shared" si="81"/>
        <v>0</v>
      </c>
      <c r="K312" s="52">
        <f t="shared" si="81"/>
        <v>0</v>
      </c>
      <c r="L312" s="52">
        <f t="shared" si="81"/>
        <v>0</v>
      </c>
      <c r="M312" s="52">
        <f t="shared" si="81"/>
        <v>0</v>
      </c>
      <c r="N312" s="52">
        <f t="shared" si="81"/>
        <v>0</v>
      </c>
      <c r="O312" s="52">
        <f t="shared" si="81"/>
        <v>0</v>
      </c>
      <c r="P312" s="52">
        <f t="shared" si="81"/>
        <v>0</v>
      </c>
      <c r="Q312" s="52">
        <f t="shared" ref="Q312:Q313" si="82">SUM(B312:P312)</f>
        <v>0</v>
      </c>
      <c r="R312" s="213">
        <f>IF(S307=0,0,IF(J305=Q309,Q312,ROUNDDOWN((J305/Q309)*Q312,0)))</f>
        <v>0</v>
      </c>
      <c r="S312" s="213"/>
      <c r="T312" s="53"/>
    </row>
    <row r="313" spans="1:20" ht="25.5">
      <c r="A313" s="57" t="s">
        <v>114</v>
      </c>
      <c r="B313" s="58">
        <f t="shared" ref="B313:P313" si="83">B309*B311</f>
        <v>0</v>
      </c>
      <c r="C313" s="58">
        <f t="shared" si="83"/>
        <v>0</v>
      </c>
      <c r="D313" s="58">
        <f t="shared" si="83"/>
        <v>0</v>
      </c>
      <c r="E313" s="58">
        <f t="shared" si="83"/>
        <v>0</v>
      </c>
      <c r="F313" s="58">
        <f t="shared" si="83"/>
        <v>0</v>
      </c>
      <c r="G313" s="58">
        <f t="shared" si="83"/>
        <v>0</v>
      </c>
      <c r="H313" s="58">
        <f t="shared" si="83"/>
        <v>0</v>
      </c>
      <c r="I313" s="58">
        <f t="shared" si="83"/>
        <v>0</v>
      </c>
      <c r="J313" s="58">
        <f t="shared" si="83"/>
        <v>0</v>
      </c>
      <c r="K313" s="58">
        <f t="shared" si="83"/>
        <v>0</v>
      </c>
      <c r="L313" s="58">
        <f t="shared" si="83"/>
        <v>0</v>
      </c>
      <c r="M313" s="58">
        <f t="shared" si="83"/>
        <v>0</v>
      </c>
      <c r="N313" s="58">
        <f t="shared" si="83"/>
        <v>0</v>
      </c>
      <c r="O313" s="58">
        <f t="shared" si="83"/>
        <v>0</v>
      </c>
      <c r="P313" s="58">
        <f t="shared" si="83"/>
        <v>0</v>
      </c>
      <c r="Q313" s="58">
        <f t="shared" si="82"/>
        <v>0</v>
      </c>
      <c r="R313" s="211" t="s">
        <v>115</v>
      </c>
      <c r="S313" s="211"/>
      <c r="T313" s="53"/>
    </row>
    <row r="314" spans="1:20" ht="26.25" customHeight="1">
      <c r="A314" s="59" t="s">
        <v>116</v>
      </c>
      <c r="B314" s="214" t="s">
        <v>117</v>
      </c>
      <c r="C314" s="214"/>
      <c r="D314" s="214"/>
      <c r="E314" s="214"/>
      <c r="F314" s="214"/>
      <c r="G314" s="214"/>
      <c r="H314" s="214"/>
      <c r="I314" s="60">
        <f>Q313</f>
        <v>0</v>
      </c>
      <c r="J314" s="61" t="s">
        <v>118</v>
      </c>
      <c r="K314" s="60">
        <f>Q309</f>
        <v>0</v>
      </c>
      <c r="L314" s="62" t="s">
        <v>53</v>
      </c>
      <c r="M314" s="60"/>
      <c r="N314" s="61"/>
      <c r="O314" s="63">
        <f>IF(K314=0,0,I314/K314)</f>
        <v>0</v>
      </c>
      <c r="P314" s="64" t="s">
        <v>69</v>
      </c>
      <c r="Q314" s="65">
        <f>IF(LEN(ROUND(O314,0))&lt;4,ROUND(O314,0),ROUND(O314,-(LEN(ROUND(O314,0))-3)))</f>
        <v>0</v>
      </c>
      <c r="R314" s="213">
        <f>S307*Q314</f>
        <v>0</v>
      </c>
      <c r="S314" s="213"/>
      <c r="T314" s="53"/>
    </row>
    <row r="316" spans="1:20">
      <c r="A316" s="38" t="s">
        <v>152</v>
      </c>
      <c r="B316" s="215" t="s">
        <v>97</v>
      </c>
      <c r="C316" s="215"/>
      <c r="D316" s="215"/>
      <c r="E316" s="215"/>
      <c r="F316" s="215"/>
      <c r="G316" s="215"/>
      <c r="H316" s="215"/>
      <c r="I316" s="39" t="s">
        <v>53</v>
      </c>
      <c r="J316" s="40">
        <v>1</v>
      </c>
      <c r="K316" s="68" t="s">
        <v>125</v>
      </c>
      <c r="L316" s="42"/>
      <c r="M316" s="43"/>
      <c r="N316" s="43"/>
      <c r="O316" s="43"/>
      <c r="P316" s="43"/>
      <c r="Q316" s="43"/>
      <c r="R316" s="43"/>
      <c r="S316" s="44"/>
    </row>
    <row r="317" spans="1:20">
      <c r="A317" s="45"/>
      <c r="B317" s="215" t="s">
        <v>100</v>
      </c>
      <c r="C317" s="215"/>
      <c r="D317" s="215"/>
      <c r="E317" s="215"/>
      <c r="F317" s="215"/>
      <c r="G317" s="215"/>
      <c r="H317" s="215"/>
      <c r="I317" s="39" t="s">
        <v>53</v>
      </c>
      <c r="J317" s="40"/>
      <c r="K317" s="39" t="s">
        <v>101</v>
      </c>
      <c r="L317" s="46"/>
      <c r="M317" s="47"/>
      <c r="N317" s="47"/>
      <c r="O317" s="47"/>
      <c r="P317" s="47"/>
      <c r="Q317" s="47"/>
      <c r="R317" s="43"/>
      <c r="S317" s="44"/>
    </row>
    <row r="318" spans="1:20" ht="13.5" customHeight="1">
      <c r="A318" s="38" t="s">
        <v>102</v>
      </c>
      <c r="B318" s="216" t="s">
        <v>103</v>
      </c>
      <c r="C318" s="216"/>
      <c r="D318" s="216"/>
      <c r="E318" s="216"/>
      <c r="F318" s="216"/>
      <c r="G318" s="216"/>
      <c r="H318" s="216"/>
      <c r="I318" s="216"/>
      <c r="J318" s="216"/>
      <c r="K318" s="216"/>
      <c r="L318" s="216"/>
      <c r="M318" s="216"/>
      <c r="N318" s="216"/>
      <c r="O318" s="216"/>
      <c r="P318" s="216"/>
      <c r="Q318" s="216"/>
      <c r="R318" s="217" t="s">
        <v>104</v>
      </c>
      <c r="S318" s="218">
        <f>IF(J316&gt;Q320,0,J316)</f>
        <v>0</v>
      </c>
      <c r="T318" s="210" t="s">
        <v>105</v>
      </c>
    </row>
    <row r="319" spans="1:20" ht="27.75" customHeight="1">
      <c r="A319" s="45"/>
      <c r="B319" s="48">
        <v>3</v>
      </c>
      <c r="C319" s="48">
        <v>4</v>
      </c>
      <c r="D319" s="48">
        <v>5</v>
      </c>
      <c r="E319" s="48">
        <v>6</v>
      </c>
      <c r="F319" s="48">
        <v>7</v>
      </c>
      <c r="G319" s="48">
        <v>8</v>
      </c>
      <c r="H319" s="48">
        <v>9</v>
      </c>
      <c r="I319" s="48">
        <v>10</v>
      </c>
      <c r="J319" s="48">
        <v>11</v>
      </c>
      <c r="K319" s="48">
        <v>12</v>
      </c>
      <c r="L319" s="48">
        <v>1</v>
      </c>
      <c r="M319" s="48">
        <v>2</v>
      </c>
      <c r="N319" s="48">
        <v>3</v>
      </c>
      <c r="O319" s="48">
        <v>4</v>
      </c>
      <c r="P319" s="48">
        <v>5</v>
      </c>
      <c r="Q319" s="49" t="s">
        <v>107</v>
      </c>
      <c r="R319" s="217"/>
      <c r="S319" s="218"/>
      <c r="T319" s="210"/>
    </row>
    <row r="320" spans="1:20" ht="28.5" customHeight="1">
      <c r="A320" s="97" t="s">
        <v>517</v>
      </c>
      <c r="B320" s="51"/>
      <c r="C320" s="51"/>
      <c r="D320" s="51"/>
      <c r="E320" s="51"/>
      <c r="F320" s="51"/>
      <c r="G320" s="51"/>
      <c r="H320" s="51"/>
      <c r="I320" s="51"/>
      <c r="J320" s="51"/>
      <c r="K320" s="51"/>
      <c r="L320" s="51"/>
      <c r="M320" s="51"/>
      <c r="N320" s="51"/>
      <c r="O320" s="51"/>
      <c r="P320" s="51"/>
      <c r="Q320" s="52">
        <f>SUM(B320:P320)</f>
        <v>0</v>
      </c>
      <c r="R320" s="211" t="s">
        <v>108</v>
      </c>
      <c r="S320" s="211"/>
      <c r="T320" s="53"/>
    </row>
    <row r="321" spans="1:20" ht="24" customHeight="1">
      <c r="A321" s="50" t="s">
        <v>109</v>
      </c>
      <c r="B321" s="51"/>
      <c r="C321" s="51"/>
      <c r="D321" s="51"/>
      <c r="E321" s="51"/>
      <c r="F321" s="51"/>
      <c r="G321" s="51"/>
      <c r="H321" s="51"/>
      <c r="I321" s="51"/>
      <c r="J321" s="51"/>
      <c r="K321" s="51"/>
      <c r="L321" s="51"/>
      <c r="M321" s="51"/>
      <c r="N321" s="51"/>
      <c r="O321" s="51"/>
      <c r="P321" s="51"/>
      <c r="Q321" s="52"/>
      <c r="R321" s="212">
        <f>S318*J317</f>
        <v>0</v>
      </c>
      <c r="S321" s="212"/>
      <c r="T321" s="53"/>
    </row>
    <row r="322" spans="1:20" ht="24" customHeight="1">
      <c r="A322" s="50" t="s">
        <v>110</v>
      </c>
      <c r="B322" s="54">
        <f>IF($T322=0,0,VLOOKUP($T322,単価データ!$A$1:$AH$10714,16,FALSE))</f>
        <v>0</v>
      </c>
      <c r="C322" s="54">
        <f>IF($T322=0,0,VLOOKUP($T322,単価データ!$A$1:$AH$10714,17,FALSE))</f>
        <v>0</v>
      </c>
      <c r="D322" s="54">
        <f>IF($T322=0,0,VLOOKUP($T322,単価データ!$A$1:$AH$10714,19,FALSE))</f>
        <v>0</v>
      </c>
      <c r="E322" s="54">
        <f>IF($T322=0,0,VLOOKUP($T322,単価データ!$A$1:$AH$10714,22,FALSE))</f>
        <v>0</v>
      </c>
      <c r="F322" s="54">
        <f>IF($T322=0,0,VLOOKUP($T322,単価データ!$A$1:$AH$10714,23,FALSE))</f>
        <v>0</v>
      </c>
      <c r="G322" s="54">
        <f>IF($T322=0,0,VLOOKUP($T322,単価データ!$A$1:$AH$10714,24,FALSE))</f>
        <v>0</v>
      </c>
      <c r="H322" s="54">
        <f>IF($T322=0,0,VLOOKUP($T322,単価データ!$A$1:$AH$10714,25,FALSE))</f>
        <v>0</v>
      </c>
      <c r="I322" s="54">
        <f>IF($T322=0,0,VLOOKUP($T322,単価データ!$A$1:$AH$10714,26,FALSE))</f>
        <v>0</v>
      </c>
      <c r="J322" s="54">
        <f>IF($T322=0,0,VLOOKUP($T322,単価データ!$A$1:$AH$10714,27,FALSE))</f>
        <v>0</v>
      </c>
      <c r="K322" s="54">
        <f>IF($T322=0,0,VLOOKUP($T322,単価データ!$A$1:$AH$10714,28,FALSE))</f>
        <v>0</v>
      </c>
      <c r="L322" s="54">
        <f>IF($T322=0,0,VLOOKUP($T322,単価データ!$A$1:$AH$10714,29,FALSE))</f>
        <v>0</v>
      </c>
      <c r="M322" s="54">
        <f>IF($T322=0,0,VLOOKUP($T322,単価データ!$A$1:$AH$10714,30,FALSE))</f>
        <v>0</v>
      </c>
      <c r="N322" s="54">
        <f>IF($T322=0,0,VLOOKUP($T322,単価データ!$A$1:$AH$10714,31,FALSE))</f>
        <v>0</v>
      </c>
      <c r="O322" s="54">
        <f>IF($T322=0,0,VLOOKUP($T322,単価データ!$A$1:$AH$10714,32,FALSE))</f>
        <v>0</v>
      </c>
      <c r="P322" s="54">
        <f>IF($T322=0,0,VLOOKUP($T322,単価データ!$A$1:$AH$10714,33,FALSE))</f>
        <v>0</v>
      </c>
      <c r="Q322" s="55" t="s">
        <v>111</v>
      </c>
      <c r="R322" s="213" t="s">
        <v>112</v>
      </c>
      <c r="S322" s="213"/>
      <c r="T322" s="56"/>
    </row>
    <row r="323" spans="1:20" ht="25.5">
      <c r="A323" s="50" t="s">
        <v>113</v>
      </c>
      <c r="B323" s="52">
        <f t="shared" ref="B323:P323" si="84">B320*B321</f>
        <v>0</v>
      </c>
      <c r="C323" s="52">
        <f t="shared" si="84"/>
        <v>0</v>
      </c>
      <c r="D323" s="52">
        <f t="shared" si="84"/>
        <v>0</v>
      </c>
      <c r="E323" s="52">
        <f t="shared" si="84"/>
        <v>0</v>
      </c>
      <c r="F323" s="52">
        <f t="shared" si="84"/>
        <v>0</v>
      </c>
      <c r="G323" s="52">
        <f t="shared" si="84"/>
        <v>0</v>
      </c>
      <c r="H323" s="52">
        <f t="shared" si="84"/>
        <v>0</v>
      </c>
      <c r="I323" s="52">
        <f t="shared" si="84"/>
        <v>0</v>
      </c>
      <c r="J323" s="52">
        <f t="shared" si="84"/>
        <v>0</v>
      </c>
      <c r="K323" s="52">
        <f t="shared" si="84"/>
        <v>0</v>
      </c>
      <c r="L323" s="52">
        <f t="shared" si="84"/>
        <v>0</v>
      </c>
      <c r="M323" s="52">
        <f t="shared" si="84"/>
        <v>0</v>
      </c>
      <c r="N323" s="52">
        <f t="shared" si="84"/>
        <v>0</v>
      </c>
      <c r="O323" s="52">
        <f t="shared" si="84"/>
        <v>0</v>
      </c>
      <c r="P323" s="52">
        <f t="shared" si="84"/>
        <v>0</v>
      </c>
      <c r="Q323" s="52">
        <f t="shared" ref="Q323:Q324" si="85">SUM(B323:P323)</f>
        <v>0</v>
      </c>
      <c r="R323" s="213">
        <f>IF(S318=0,0,IF(J316=Q320,Q323,ROUNDDOWN((J316/Q320)*Q323,0)))</f>
        <v>0</v>
      </c>
      <c r="S323" s="213"/>
      <c r="T323" s="53"/>
    </row>
    <row r="324" spans="1:20" ht="25.5">
      <c r="A324" s="57" t="s">
        <v>114</v>
      </c>
      <c r="B324" s="58">
        <f t="shared" ref="B324:P324" si="86">B320*B322</f>
        <v>0</v>
      </c>
      <c r="C324" s="58">
        <f t="shared" si="86"/>
        <v>0</v>
      </c>
      <c r="D324" s="58">
        <f t="shared" si="86"/>
        <v>0</v>
      </c>
      <c r="E324" s="58">
        <f t="shared" si="86"/>
        <v>0</v>
      </c>
      <c r="F324" s="58">
        <f t="shared" si="86"/>
        <v>0</v>
      </c>
      <c r="G324" s="58">
        <f t="shared" si="86"/>
        <v>0</v>
      </c>
      <c r="H324" s="58">
        <f t="shared" si="86"/>
        <v>0</v>
      </c>
      <c r="I324" s="58">
        <f t="shared" si="86"/>
        <v>0</v>
      </c>
      <c r="J324" s="58">
        <f t="shared" si="86"/>
        <v>0</v>
      </c>
      <c r="K324" s="58">
        <f t="shared" si="86"/>
        <v>0</v>
      </c>
      <c r="L324" s="58">
        <f t="shared" si="86"/>
        <v>0</v>
      </c>
      <c r="M324" s="58">
        <f t="shared" si="86"/>
        <v>0</v>
      </c>
      <c r="N324" s="58">
        <f t="shared" si="86"/>
        <v>0</v>
      </c>
      <c r="O324" s="58">
        <f t="shared" si="86"/>
        <v>0</v>
      </c>
      <c r="P324" s="58">
        <f t="shared" si="86"/>
        <v>0</v>
      </c>
      <c r="Q324" s="58">
        <f t="shared" si="85"/>
        <v>0</v>
      </c>
      <c r="R324" s="211" t="s">
        <v>115</v>
      </c>
      <c r="S324" s="211"/>
      <c r="T324" s="53"/>
    </row>
    <row r="325" spans="1:20" ht="26.25" customHeight="1">
      <c r="A325" s="59" t="s">
        <v>116</v>
      </c>
      <c r="B325" s="214" t="s">
        <v>117</v>
      </c>
      <c r="C325" s="214"/>
      <c r="D325" s="214"/>
      <c r="E325" s="214"/>
      <c r="F325" s="214"/>
      <c r="G325" s="214"/>
      <c r="H325" s="214"/>
      <c r="I325" s="60">
        <f>Q324</f>
        <v>0</v>
      </c>
      <c r="J325" s="61" t="s">
        <v>118</v>
      </c>
      <c r="K325" s="60">
        <f>Q320</f>
        <v>0</v>
      </c>
      <c r="L325" s="62" t="s">
        <v>53</v>
      </c>
      <c r="M325" s="60"/>
      <c r="N325" s="61"/>
      <c r="O325" s="63">
        <f>IF(K325=0,0,I325/K325)</f>
        <v>0</v>
      </c>
      <c r="P325" s="64" t="s">
        <v>69</v>
      </c>
      <c r="Q325" s="65">
        <f>IF(LEN(ROUND(O325,0))&lt;4,ROUND(O325,0),ROUND(O325,-(LEN(ROUND(O325,0))-3)))</f>
        <v>0</v>
      </c>
      <c r="R325" s="213">
        <f>S318*Q325</f>
        <v>0</v>
      </c>
      <c r="S325" s="213"/>
      <c r="T325" s="53"/>
    </row>
    <row r="327" spans="1:20">
      <c r="A327" s="38" t="s">
        <v>153</v>
      </c>
      <c r="B327" s="215" t="s">
        <v>97</v>
      </c>
      <c r="C327" s="215"/>
      <c r="D327" s="215"/>
      <c r="E327" s="215"/>
      <c r="F327" s="215"/>
      <c r="G327" s="215"/>
      <c r="H327" s="215"/>
      <c r="I327" s="39" t="s">
        <v>53</v>
      </c>
      <c r="J327" s="40">
        <v>1</v>
      </c>
      <c r="K327" s="68" t="s">
        <v>125</v>
      </c>
      <c r="L327" s="42"/>
      <c r="M327" s="43"/>
      <c r="N327" s="43"/>
      <c r="O327" s="43"/>
      <c r="P327" s="43"/>
      <c r="Q327" s="43"/>
      <c r="R327" s="43"/>
      <c r="S327" s="44"/>
    </row>
    <row r="328" spans="1:20">
      <c r="A328" s="45"/>
      <c r="B328" s="215" t="s">
        <v>100</v>
      </c>
      <c r="C328" s="215"/>
      <c r="D328" s="215"/>
      <c r="E328" s="215"/>
      <c r="F328" s="215"/>
      <c r="G328" s="215"/>
      <c r="H328" s="215"/>
      <c r="I328" s="39" t="s">
        <v>53</v>
      </c>
      <c r="J328" s="40"/>
      <c r="K328" s="39" t="s">
        <v>101</v>
      </c>
      <c r="L328" s="46"/>
      <c r="M328" s="47"/>
      <c r="N328" s="47"/>
      <c r="O328" s="47"/>
      <c r="P328" s="47"/>
      <c r="Q328" s="47"/>
      <c r="R328" s="43"/>
      <c r="S328" s="44"/>
    </row>
    <row r="329" spans="1:20" ht="13.5" customHeight="1">
      <c r="A329" s="38" t="s">
        <v>102</v>
      </c>
      <c r="B329" s="216" t="s">
        <v>103</v>
      </c>
      <c r="C329" s="216"/>
      <c r="D329" s="216"/>
      <c r="E329" s="216"/>
      <c r="F329" s="216"/>
      <c r="G329" s="216"/>
      <c r="H329" s="216"/>
      <c r="I329" s="216"/>
      <c r="J329" s="216"/>
      <c r="K329" s="216"/>
      <c r="L329" s="216"/>
      <c r="M329" s="216"/>
      <c r="N329" s="216"/>
      <c r="O329" s="216"/>
      <c r="P329" s="216"/>
      <c r="Q329" s="216"/>
      <c r="R329" s="217" t="s">
        <v>104</v>
      </c>
      <c r="S329" s="218">
        <f>IF(J327&gt;Q331,0,J327)</f>
        <v>0</v>
      </c>
      <c r="T329" s="210" t="s">
        <v>105</v>
      </c>
    </row>
    <row r="330" spans="1:20" ht="27.75" customHeight="1">
      <c r="A330" s="45"/>
      <c r="B330" s="48">
        <v>3</v>
      </c>
      <c r="C330" s="48">
        <v>4</v>
      </c>
      <c r="D330" s="48">
        <v>5</v>
      </c>
      <c r="E330" s="48">
        <v>6</v>
      </c>
      <c r="F330" s="48">
        <v>7</v>
      </c>
      <c r="G330" s="48">
        <v>8</v>
      </c>
      <c r="H330" s="48">
        <v>9</v>
      </c>
      <c r="I330" s="48">
        <v>10</v>
      </c>
      <c r="J330" s="48">
        <v>11</v>
      </c>
      <c r="K330" s="48">
        <v>12</v>
      </c>
      <c r="L330" s="48">
        <v>1</v>
      </c>
      <c r="M330" s="48">
        <v>2</v>
      </c>
      <c r="N330" s="48">
        <v>3</v>
      </c>
      <c r="O330" s="48">
        <v>4</v>
      </c>
      <c r="P330" s="48">
        <v>5</v>
      </c>
      <c r="Q330" s="49" t="s">
        <v>107</v>
      </c>
      <c r="R330" s="217"/>
      <c r="S330" s="218"/>
      <c r="T330" s="210"/>
    </row>
    <row r="331" spans="1:20" ht="28.5" customHeight="1">
      <c r="A331" s="97" t="s">
        <v>517</v>
      </c>
      <c r="B331" s="51"/>
      <c r="C331" s="51"/>
      <c r="D331" s="51"/>
      <c r="E331" s="51"/>
      <c r="F331" s="51"/>
      <c r="G331" s="51"/>
      <c r="H331" s="51"/>
      <c r="I331" s="51"/>
      <c r="J331" s="51"/>
      <c r="K331" s="51"/>
      <c r="L331" s="51"/>
      <c r="M331" s="51"/>
      <c r="N331" s="51"/>
      <c r="O331" s="51"/>
      <c r="P331" s="51"/>
      <c r="Q331" s="52">
        <f>SUM(B331:P331)</f>
        <v>0</v>
      </c>
      <c r="R331" s="211" t="s">
        <v>108</v>
      </c>
      <c r="S331" s="211"/>
      <c r="T331" s="53"/>
    </row>
    <row r="332" spans="1:20" ht="24" customHeight="1">
      <c r="A332" s="50" t="s">
        <v>109</v>
      </c>
      <c r="B332" s="51"/>
      <c r="C332" s="51"/>
      <c r="D332" s="51"/>
      <c r="E332" s="51"/>
      <c r="F332" s="51"/>
      <c r="G332" s="51"/>
      <c r="H332" s="51"/>
      <c r="I332" s="51"/>
      <c r="J332" s="51"/>
      <c r="K332" s="51"/>
      <c r="L332" s="51"/>
      <c r="M332" s="51"/>
      <c r="N332" s="51"/>
      <c r="O332" s="51"/>
      <c r="P332" s="51"/>
      <c r="Q332" s="52"/>
      <c r="R332" s="212">
        <f>S329*J328</f>
        <v>0</v>
      </c>
      <c r="S332" s="212"/>
      <c r="T332" s="53"/>
    </row>
    <row r="333" spans="1:20" ht="24" customHeight="1">
      <c r="A333" s="50" t="s">
        <v>110</v>
      </c>
      <c r="B333" s="54">
        <f>IF($T333=0,0,VLOOKUP($T333,単価データ!$A$1:$AH$10714,16,FALSE))</f>
        <v>0</v>
      </c>
      <c r="C333" s="54">
        <f>IF($T333=0,0,VLOOKUP($T333,単価データ!$A$1:$AH$10714,17,FALSE))</f>
        <v>0</v>
      </c>
      <c r="D333" s="54">
        <f>IF($T333=0,0,VLOOKUP($T333,単価データ!$A$1:$AH$10714,19,FALSE))</f>
        <v>0</v>
      </c>
      <c r="E333" s="54">
        <f>IF($T333=0,0,VLOOKUP($T333,単価データ!$A$1:$AH$10714,22,FALSE))</f>
        <v>0</v>
      </c>
      <c r="F333" s="54">
        <f>IF($T333=0,0,VLOOKUP($T333,単価データ!$A$1:$AH$10714,23,FALSE))</f>
        <v>0</v>
      </c>
      <c r="G333" s="54">
        <f>IF($T333=0,0,VLOOKUP($T333,単価データ!$A$1:$AH$10714,24,FALSE))</f>
        <v>0</v>
      </c>
      <c r="H333" s="54">
        <f>IF($T333=0,0,VLOOKUP($T333,単価データ!$A$1:$AH$10714,25,FALSE))</f>
        <v>0</v>
      </c>
      <c r="I333" s="54">
        <f>IF($T333=0,0,VLOOKUP($T333,単価データ!$A$1:$AH$10714,26,FALSE))</f>
        <v>0</v>
      </c>
      <c r="J333" s="54">
        <f>IF($T333=0,0,VLOOKUP($T333,単価データ!$A$1:$AH$10714,27,FALSE))</f>
        <v>0</v>
      </c>
      <c r="K333" s="54">
        <f>IF($T333=0,0,VLOOKUP($T333,単価データ!$A$1:$AH$10714,28,FALSE))</f>
        <v>0</v>
      </c>
      <c r="L333" s="54">
        <f>IF($T333=0,0,VLOOKUP($T333,単価データ!$A$1:$AH$10714,29,FALSE))</f>
        <v>0</v>
      </c>
      <c r="M333" s="54">
        <f>IF($T333=0,0,VLOOKUP($T333,単価データ!$A$1:$AH$10714,30,FALSE))</f>
        <v>0</v>
      </c>
      <c r="N333" s="54">
        <f>IF($T333=0,0,VLOOKUP($T333,単価データ!$A$1:$AH$10714,31,FALSE))</f>
        <v>0</v>
      </c>
      <c r="O333" s="54">
        <f>IF($T333=0,0,VLOOKUP($T333,単価データ!$A$1:$AH$10714,32,FALSE))</f>
        <v>0</v>
      </c>
      <c r="P333" s="54">
        <f>IF($T333=0,0,VLOOKUP($T333,単価データ!$A$1:$AH$10714,33,FALSE))</f>
        <v>0</v>
      </c>
      <c r="Q333" s="55" t="s">
        <v>111</v>
      </c>
      <c r="R333" s="213" t="s">
        <v>112</v>
      </c>
      <c r="S333" s="213"/>
      <c r="T333" s="56"/>
    </row>
    <row r="334" spans="1:20" ht="25.5">
      <c r="A334" s="50" t="s">
        <v>113</v>
      </c>
      <c r="B334" s="52">
        <f t="shared" ref="B334:P334" si="87">B331*B332</f>
        <v>0</v>
      </c>
      <c r="C334" s="52">
        <f t="shared" si="87"/>
        <v>0</v>
      </c>
      <c r="D334" s="52">
        <f t="shared" si="87"/>
        <v>0</v>
      </c>
      <c r="E334" s="52">
        <f t="shared" si="87"/>
        <v>0</v>
      </c>
      <c r="F334" s="52">
        <f t="shared" si="87"/>
        <v>0</v>
      </c>
      <c r="G334" s="52">
        <f t="shared" si="87"/>
        <v>0</v>
      </c>
      <c r="H334" s="52">
        <f t="shared" si="87"/>
        <v>0</v>
      </c>
      <c r="I334" s="52">
        <f t="shared" si="87"/>
        <v>0</v>
      </c>
      <c r="J334" s="52">
        <f t="shared" si="87"/>
        <v>0</v>
      </c>
      <c r="K334" s="52">
        <f t="shared" si="87"/>
        <v>0</v>
      </c>
      <c r="L334" s="52">
        <f t="shared" si="87"/>
        <v>0</v>
      </c>
      <c r="M334" s="52">
        <f t="shared" si="87"/>
        <v>0</v>
      </c>
      <c r="N334" s="52">
        <f t="shared" si="87"/>
        <v>0</v>
      </c>
      <c r="O334" s="52">
        <f t="shared" si="87"/>
        <v>0</v>
      </c>
      <c r="P334" s="52">
        <f t="shared" si="87"/>
        <v>0</v>
      </c>
      <c r="Q334" s="52">
        <f t="shared" ref="Q334:Q335" si="88">SUM(B334:P334)</f>
        <v>0</v>
      </c>
      <c r="R334" s="213">
        <f>IF(S329=0,0,IF(J327=Q331,Q334,ROUNDDOWN((J327/Q331)*Q334,0)))</f>
        <v>0</v>
      </c>
      <c r="S334" s="213"/>
      <c r="T334" s="53"/>
    </row>
    <row r="335" spans="1:20" ht="25.5">
      <c r="A335" s="57" t="s">
        <v>114</v>
      </c>
      <c r="B335" s="58">
        <f t="shared" ref="B335:P335" si="89">B331*B333</f>
        <v>0</v>
      </c>
      <c r="C335" s="58">
        <f t="shared" si="89"/>
        <v>0</v>
      </c>
      <c r="D335" s="58">
        <f t="shared" si="89"/>
        <v>0</v>
      </c>
      <c r="E335" s="58">
        <f t="shared" si="89"/>
        <v>0</v>
      </c>
      <c r="F335" s="58">
        <f t="shared" si="89"/>
        <v>0</v>
      </c>
      <c r="G335" s="58">
        <f t="shared" si="89"/>
        <v>0</v>
      </c>
      <c r="H335" s="58">
        <f t="shared" si="89"/>
        <v>0</v>
      </c>
      <c r="I335" s="58">
        <f t="shared" si="89"/>
        <v>0</v>
      </c>
      <c r="J335" s="58">
        <f t="shared" si="89"/>
        <v>0</v>
      </c>
      <c r="K335" s="58">
        <f t="shared" si="89"/>
        <v>0</v>
      </c>
      <c r="L335" s="58">
        <f t="shared" si="89"/>
        <v>0</v>
      </c>
      <c r="M335" s="58">
        <f t="shared" si="89"/>
        <v>0</v>
      </c>
      <c r="N335" s="58">
        <f t="shared" si="89"/>
        <v>0</v>
      </c>
      <c r="O335" s="58">
        <f t="shared" si="89"/>
        <v>0</v>
      </c>
      <c r="P335" s="58">
        <f t="shared" si="89"/>
        <v>0</v>
      </c>
      <c r="Q335" s="58">
        <f t="shared" si="88"/>
        <v>0</v>
      </c>
      <c r="R335" s="211" t="s">
        <v>115</v>
      </c>
      <c r="S335" s="211"/>
      <c r="T335" s="53"/>
    </row>
    <row r="336" spans="1:20" ht="26.25" customHeight="1">
      <c r="A336" s="59" t="s">
        <v>116</v>
      </c>
      <c r="B336" s="214" t="s">
        <v>117</v>
      </c>
      <c r="C336" s="214"/>
      <c r="D336" s="214"/>
      <c r="E336" s="214"/>
      <c r="F336" s="214"/>
      <c r="G336" s="214"/>
      <c r="H336" s="214"/>
      <c r="I336" s="60">
        <f>Q335</f>
        <v>0</v>
      </c>
      <c r="J336" s="61" t="s">
        <v>118</v>
      </c>
      <c r="K336" s="60">
        <f>Q331</f>
        <v>0</v>
      </c>
      <c r="L336" s="62" t="s">
        <v>53</v>
      </c>
      <c r="M336" s="60"/>
      <c r="N336" s="61"/>
      <c r="O336" s="63">
        <f>IF(K336=0,0,I336/K336)</f>
        <v>0</v>
      </c>
      <c r="P336" s="64" t="s">
        <v>69</v>
      </c>
      <c r="Q336" s="65">
        <f>IF(LEN(ROUND(O336,0))&lt;4,ROUND(O336,0),ROUND(O336,-(LEN(ROUND(O336,0))-3)))</f>
        <v>0</v>
      </c>
      <c r="R336" s="213">
        <f>S329*Q336</f>
        <v>0</v>
      </c>
      <c r="S336" s="213"/>
      <c r="T336" s="53"/>
    </row>
  </sheetData>
  <sheetProtection selectLockedCells="1" selectUnlockedCells="1"/>
  <mergeCells count="392">
    <mergeCell ref="B336:H336"/>
    <mergeCell ref="R336:S336"/>
    <mergeCell ref="T329:T330"/>
    <mergeCell ref="R331:S331"/>
    <mergeCell ref="R332:S332"/>
    <mergeCell ref="R333:S333"/>
    <mergeCell ref="R334:S334"/>
    <mergeCell ref="R335:S335"/>
    <mergeCell ref="B325:H325"/>
    <mergeCell ref="R325:S325"/>
    <mergeCell ref="B327:H327"/>
    <mergeCell ref="B328:H328"/>
    <mergeCell ref="B329:Q329"/>
    <mergeCell ref="R329:R330"/>
    <mergeCell ref="S329:S330"/>
    <mergeCell ref="T318:T319"/>
    <mergeCell ref="R320:S320"/>
    <mergeCell ref="R321:S321"/>
    <mergeCell ref="R322:S322"/>
    <mergeCell ref="R323:S323"/>
    <mergeCell ref="R324:S324"/>
    <mergeCell ref="B314:H314"/>
    <mergeCell ref="R314:S314"/>
    <mergeCell ref="B316:H316"/>
    <mergeCell ref="B317:H317"/>
    <mergeCell ref="B318:Q318"/>
    <mergeCell ref="R318:R319"/>
    <mergeCell ref="S318:S319"/>
    <mergeCell ref="T307:T308"/>
    <mergeCell ref="R309:S309"/>
    <mergeCell ref="R310:S310"/>
    <mergeCell ref="R311:S311"/>
    <mergeCell ref="R312:S312"/>
    <mergeCell ref="R313:S313"/>
    <mergeCell ref="B303:H303"/>
    <mergeCell ref="R303:S303"/>
    <mergeCell ref="B305:H305"/>
    <mergeCell ref="B306:H306"/>
    <mergeCell ref="B307:Q307"/>
    <mergeCell ref="R307:R308"/>
    <mergeCell ref="S307:S308"/>
    <mergeCell ref="T296:T297"/>
    <mergeCell ref="R298:S298"/>
    <mergeCell ref="R299:S299"/>
    <mergeCell ref="R300:S300"/>
    <mergeCell ref="R301:S301"/>
    <mergeCell ref="R302:S302"/>
    <mergeCell ref="B292:H292"/>
    <mergeCell ref="R292:S292"/>
    <mergeCell ref="B294:H294"/>
    <mergeCell ref="B295:H295"/>
    <mergeCell ref="B296:Q296"/>
    <mergeCell ref="R296:R297"/>
    <mergeCell ref="S296:S297"/>
    <mergeCell ref="T285:T286"/>
    <mergeCell ref="R287:S287"/>
    <mergeCell ref="R288:S288"/>
    <mergeCell ref="R289:S289"/>
    <mergeCell ref="R290:S290"/>
    <mergeCell ref="R291:S291"/>
    <mergeCell ref="B281:H281"/>
    <mergeCell ref="R281:S281"/>
    <mergeCell ref="B283:H283"/>
    <mergeCell ref="B284:H284"/>
    <mergeCell ref="B285:Q285"/>
    <mergeCell ref="R285:R286"/>
    <mergeCell ref="S285:S286"/>
    <mergeCell ref="T274:T275"/>
    <mergeCell ref="R276:S276"/>
    <mergeCell ref="R277:S277"/>
    <mergeCell ref="R278:S278"/>
    <mergeCell ref="R279:S279"/>
    <mergeCell ref="R280:S280"/>
    <mergeCell ref="B270:H270"/>
    <mergeCell ref="R270:S270"/>
    <mergeCell ref="B272:H272"/>
    <mergeCell ref="B273:H273"/>
    <mergeCell ref="B274:Q274"/>
    <mergeCell ref="R274:R275"/>
    <mergeCell ref="S274:S275"/>
    <mergeCell ref="T263:T264"/>
    <mergeCell ref="R265:S265"/>
    <mergeCell ref="R266:S266"/>
    <mergeCell ref="R267:S267"/>
    <mergeCell ref="R268:S268"/>
    <mergeCell ref="R269:S269"/>
    <mergeCell ref="B259:H259"/>
    <mergeCell ref="R259:S259"/>
    <mergeCell ref="B261:H261"/>
    <mergeCell ref="B262:H262"/>
    <mergeCell ref="B263:Q263"/>
    <mergeCell ref="R263:R264"/>
    <mergeCell ref="S263:S264"/>
    <mergeCell ref="T252:T253"/>
    <mergeCell ref="R254:S254"/>
    <mergeCell ref="R255:S255"/>
    <mergeCell ref="R256:S256"/>
    <mergeCell ref="R257:S257"/>
    <mergeCell ref="R258:S258"/>
    <mergeCell ref="B248:H248"/>
    <mergeCell ref="R248:S248"/>
    <mergeCell ref="B250:H250"/>
    <mergeCell ref="B251:H251"/>
    <mergeCell ref="B252:Q252"/>
    <mergeCell ref="R252:R253"/>
    <mergeCell ref="S252:S253"/>
    <mergeCell ref="T241:T242"/>
    <mergeCell ref="R243:S243"/>
    <mergeCell ref="R244:S244"/>
    <mergeCell ref="R245:S245"/>
    <mergeCell ref="R246:S246"/>
    <mergeCell ref="R247:S247"/>
    <mergeCell ref="B237:H237"/>
    <mergeCell ref="R237:S237"/>
    <mergeCell ref="B239:H239"/>
    <mergeCell ref="B240:H240"/>
    <mergeCell ref="B241:Q241"/>
    <mergeCell ref="R241:R242"/>
    <mergeCell ref="S241:S242"/>
    <mergeCell ref="T230:T231"/>
    <mergeCell ref="R232:S232"/>
    <mergeCell ref="R233:S233"/>
    <mergeCell ref="R234:S234"/>
    <mergeCell ref="R235:S235"/>
    <mergeCell ref="R236:S236"/>
    <mergeCell ref="B226:H226"/>
    <mergeCell ref="R226:S226"/>
    <mergeCell ref="B228:H228"/>
    <mergeCell ref="B229:H229"/>
    <mergeCell ref="B230:Q230"/>
    <mergeCell ref="R230:R231"/>
    <mergeCell ref="S230:S231"/>
    <mergeCell ref="T219:T220"/>
    <mergeCell ref="R221:S221"/>
    <mergeCell ref="R222:S222"/>
    <mergeCell ref="R223:S223"/>
    <mergeCell ref="R224:S224"/>
    <mergeCell ref="R225:S225"/>
    <mergeCell ref="B215:H215"/>
    <mergeCell ref="R215:S215"/>
    <mergeCell ref="B217:H217"/>
    <mergeCell ref="B218:H218"/>
    <mergeCell ref="B219:Q219"/>
    <mergeCell ref="R219:R220"/>
    <mergeCell ref="S219:S220"/>
    <mergeCell ref="T208:T209"/>
    <mergeCell ref="R210:S210"/>
    <mergeCell ref="R211:S211"/>
    <mergeCell ref="R212:S212"/>
    <mergeCell ref="R213:S213"/>
    <mergeCell ref="R214:S214"/>
    <mergeCell ref="B204:H204"/>
    <mergeCell ref="R204:S204"/>
    <mergeCell ref="B206:H206"/>
    <mergeCell ref="B207:H207"/>
    <mergeCell ref="B208:Q208"/>
    <mergeCell ref="R208:R209"/>
    <mergeCell ref="S208:S209"/>
    <mergeCell ref="T197:T198"/>
    <mergeCell ref="R199:S199"/>
    <mergeCell ref="R200:S200"/>
    <mergeCell ref="R201:S201"/>
    <mergeCell ref="R202:S202"/>
    <mergeCell ref="R203:S203"/>
    <mergeCell ref="B193:H193"/>
    <mergeCell ref="R193:S193"/>
    <mergeCell ref="B195:H195"/>
    <mergeCell ref="B196:H196"/>
    <mergeCell ref="B197:Q197"/>
    <mergeCell ref="R197:R198"/>
    <mergeCell ref="S197:S198"/>
    <mergeCell ref="T186:T187"/>
    <mergeCell ref="R188:S188"/>
    <mergeCell ref="R189:S189"/>
    <mergeCell ref="R190:S190"/>
    <mergeCell ref="R191:S191"/>
    <mergeCell ref="R192:S192"/>
    <mergeCell ref="B182:H182"/>
    <mergeCell ref="R182:S182"/>
    <mergeCell ref="B184:H184"/>
    <mergeCell ref="B185:H185"/>
    <mergeCell ref="B186:Q186"/>
    <mergeCell ref="R186:R187"/>
    <mergeCell ref="S186:S187"/>
    <mergeCell ref="T175:T176"/>
    <mergeCell ref="R177:S177"/>
    <mergeCell ref="R178:S178"/>
    <mergeCell ref="R179:S179"/>
    <mergeCell ref="R180:S180"/>
    <mergeCell ref="R181:S181"/>
    <mergeCell ref="B171:H171"/>
    <mergeCell ref="R171:S171"/>
    <mergeCell ref="B173:H173"/>
    <mergeCell ref="B174:H174"/>
    <mergeCell ref="B175:Q175"/>
    <mergeCell ref="R175:R176"/>
    <mergeCell ref="S175:S176"/>
    <mergeCell ref="T164:T165"/>
    <mergeCell ref="R166:S166"/>
    <mergeCell ref="R167:S167"/>
    <mergeCell ref="R168:S168"/>
    <mergeCell ref="R169:S169"/>
    <mergeCell ref="R170:S170"/>
    <mergeCell ref="B160:H160"/>
    <mergeCell ref="R160:S160"/>
    <mergeCell ref="B162:H162"/>
    <mergeCell ref="B163:H163"/>
    <mergeCell ref="B164:Q164"/>
    <mergeCell ref="R164:R165"/>
    <mergeCell ref="S164:S165"/>
    <mergeCell ref="T153:T154"/>
    <mergeCell ref="R155:S155"/>
    <mergeCell ref="R156:S156"/>
    <mergeCell ref="R157:S157"/>
    <mergeCell ref="R158:S158"/>
    <mergeCell ref="R159:S159"/>
    <mergeCell ref="B149:H149"/>
    <mergeCell ref="R149:S149"/>
    <mergeCell ref="B151:H151"/>
    <mergeCell ref="B152:H152"/>
    <mergeCell ref="B153:Q153"/>
    <mergeCell ref="R153:R154"/>
    <mergeCell ref="S153:S154"/>
    <mergeCell ref="T142:T143"/>
    <mergeCell ref="R144:S144"/>
    <mergeCell ref="R145:S145"/>
    <mergeCell ref="R146:S146"/>
    <mergeCell ref="R147:S147"/>
    <mergeCell ref="R148:S148"/>
    <mergeCell ref="B138:H138"/>
    <mergeCell ref="R138:S138"/>
    <mergeCell ref="B140:H140"/>
    <mergeCell ref="B141:H141"/>
    <mergeCell ref="B142:Q142"/>
    <mergeCell ref="R142:R143"/>
    <mergeCell ref="S142:S143"/>
    <mergeCell ref="T131:T132"/>
    <mergeCell ref="R133:S133"/>
    <mergeCell ref="R134:S134"/>
    <mergeCell ref="R135:S135"/>
    <mergeCell ref="R136:S136"/>
    <mergeCell ref="R137:S137"/>
    <mergeCell ref="B127:H127"/>
    <mergeCell ref="R127:S127"/>
    <mergeCell ref="B129:H129"/>
    <mergeCell ref="B130:H130"/>
    <mergeCell ref="B131:Q131"/>
    <mergeCell ref="R131:R132"/>
    <mergeCell ref="S131:S132"/>
    <mergeCell ref="T120:T121"/>
    <mergeCell ref="R122:S122"/>
    <mergeCell ref="R123:S123"/>
    <mergeCell ref="R124:S124"/>
    <mergeCell ref="R125:S125"/>
    <mergeCell ref="R126:S126"/>
    <mergeCell ref="B116:H116"/>
    <mergeCell ref="R116:S116"/>
    <mergeCell ref="B118:H118"/>
    <mergeCell ref="B119:H119"/>
    <mergeCell ref="B120:Q120"/>
    <mergeCell ref="R120:R121"/>
    <mergeCell ref="S120:S121"/>
    <mergeCell ref="T109:T110"/>
    <mergeCell ref="R111:S111"/>
    <mergeCell ref="R112:S112"/>
    <mergeCell ref="R113:S113"/>
    <mergeCell ref="R114:S114"/>
    <mergeCell ref="R115:S115"/>
    <mergeCell ref="B105:H105"/>
    <mergeCell ref="R105:S105"/>
    <mergeCell ref="B107:H107"/>
    <mergeCell ref="B108:H108"/>
    <mergeCell ref="B109:Q109"/>
    <mergeCell ref="R109:R110"/>
    <mergeCell ref="S109:S110"/>
    <mergeCell ref="T98:T99"/>
    <mergeCell ref="R100:S100"/>
    <mergeCell ref="R101:S101"/>
    <mergeCell ref="R102:S102"/>
    <mergeCell ref="R103:S103"/>
    <mergeCell ref="R104:S104"/>
    <mergeCell ref="B94:H94"/>
    <mergeCell ref="R94:S94"/>
    <mergeCell ref="B96:H96"/>
    <mergeCell ref="B97:H97"/>
    <mergeCell ref="B98:Q98"/>
    <mergeCell ref="R98:R99"/>
    <mergeCell ref="S98:S99"/>
    <mergeCell ref="T87:T88"/>
    <mergeCell ref="R89:S89"/>
    <mergeCell ref="R90:S90"/>
    <mergeCell ref="R91:S91"/>
    <mergeCell ref="R92:S92"/>
    <mergeCell ref="R93:S93"/>
    <mergeCell ref="B83:H83"/>
    <mergeCell ref="R83:S83"/>
    <mergeCell ref="B85:H85"/>
    <mergeCell ref="B86:H86"/>
    <mergeCell ref="B87:Q87"/>
    <mergeCell ref="R87:R88"/>
    <mergeCell ref="S87:S88"/>
    <mergeCell ref="T76:T77"/>
    <mergeCell ref="R78:S78"/>
    <mergeCell ref="R79:S79"/>
    <mergeCell ref="R80:S80"/>
    <mergeCell ref="R81:S81"/>
    <mergeCell ref="R82:S82"/>
    <mergeCell ref="B72:H72"/>
    <mergeCell ref="R72:S72"/>
    <mergeCell ref="B74:H74"/>
    <mergeCell ref="B75:H75"/>
    <mergeCell ref="B76:Q76"/>
    <mergeCell ref="R76:R77"/>
    <mergeCell ref="S76:S77"/>
    <mergeCell ref="T65:T66"/>
    <mergeCell ref="R67:S67"/>
    <mergeCell ref="R68:S68"/>
    <mergeCell ref="R69:S69"/>
    <mergeCell ref="R70:S70"/>
    <mergeCell ref="R71:S71"/>
    <mergeCell ref="B61:H61"/>
    <mergeCell ref="R61:S61"/>
    <mergeCell ref="B63:H63"/>
    <mergeCell ref="B64:H64"/>
    <mergeCell ref="B65:Q65"/>
    <mergeCell ref="R65:R66"/>
    <mergeCell ref="S65:S66"/>
    <mergeCell ref="T54:T55"/>
    <mergeCell ref="R56:S56"/>
    <mergeCell ref="R57:S57"/>
    <mergeCell ref="R58:S58"/>
    <mergeCell ref="R59:S59"/>
    <mergeCell ref="R60:S60"/>
    <mergeCell ref="B50:H50"/>
    <mergeCell ref="R50:S50"/>
    <mergeCell ref="B52:H52"/>
    <mergeCell ref="B53:H53"/>
    <mergeCell ref="B54:Q54"/>
    <mergeCell ref="R54:R55"/>
    <mergeCell ref="S54:S55"/>
    <mergeCell ref="T43:T44"/>
    <mergeCell ref="R45:S45"/>
    <mergeCell ref="R46:S46"/>
    <mergeCell ref="R47:S47"/>
    <mergeCell ref="R48:S48"/>
    <mergeCell ref="R49:S49"/>
    <mergeCell ref="B39:H39"/>
    <mergeCell ref="R39:S39"/>
    <mergeCell ref="B41:H41"/>
    <mergeCell ref="B42:H42"/>
    <mergeCell ref="B43:Q43"/>
    <mergeCell ref="R43:R44"/>
    <mergeCell ref="S43:S44"/>
    <mergeCell ref="T32:T33"/>
    <mergeCell ref="R34:S34"/>
    <mergeCell ref="R35:S35"/>
    <mergeCell ref="R36:S36"/>
    <mergeCell ref="R37:S37"/>
    <mergeCell ref="R38:S38"/>
    <mergeCell ref="B28:H28"/>
    <mergeCell ref="R28:S28"/>
    <mergeCell ref="B30:H30"/>
    <mergeCell ref="B31:H31"/>
    <mergeCell ref="B32:Q32"/>
    <mergeCell ref="R32:R33"/>
    <mergeCell ref="S32:S33"/>
    <mergeCell ref="T21:T22"/>
    <mergeCell ref="R23:S23"/>
    <mergeCell ref="R24:S24"/>
    <mergeCell ref="R25:S25"/>
    <mergeCell ref="R26:S26"/>
    <mergeCell ref="R27:S27"/>
    <mergeCell ref="A15:S15"/>
    <mergeCell ref="A17:S17"/>
    <mergeCell ref="B19:H19"/>
    <mergeCell ref="B20:H20"/>
    <mergeCell ref="B21:Q21"/>
    <mergeCell ref="R21:R22"/>
    <mergeCell ref="S21:S22"/>
    <mergeCell ref="T5:T6"/>
    <mergeCell ref="R7:S7"/>
    <mergeCell ref="R8:S8"/>
    <mergeCell ref="R9:S9"/>
    <mergeCell ref="R10:S10"/>
    <mergeCell ref="R11:S11"/>
    <mergeCell ref="B12:H12"/>
    <mergeCell ref="R12:S12"/>
    <mergeCell ref="B3:H3"/>
    <mergeCell ref="B4:H4"/>
    <mergeCell ref="B5:Q5"/>
    <mergeCell ref="R5:R6"/>
    <mergeCell ref="S5:S6"/>
  </mergeCells>
  <phoneticPr fontId="35"/>
  <pageMargins left="0.51180555555555551" right="0.19652777777777777" top="0.39374999999999999" bottom="0.43333333333333335"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zoomScaleNormal="100" workbookViewId="0"/>
  </sheetViews>
  <sheetFormatPr defaultRowHeight="13.5"/>
  <cols>
    <col min="1" max="1" width="7.875" customWidth="1"/>
    <col min="2" max="2" width="11.125" customWidth="1"/>
    <col min="3" max="3" width="12.375" customWidth="1"/>
    <col min="4" max="4" width="9" customWidth="1"/>
    <col min="5" max="5" width="5" customWidth="1"/>
    <col min="6" max="6" width="20.625" customWidth="1"/>
    <col min="7" max="7" width="20.125" customWidth="1"/>
    <col min="8" max="8" width="7.875" customWidth="1"/>
    <col min="9" max="9" width="15.125" customWidth="1"/>
  </cols>
  <sheetData>
    <row r="1" spans="1:12" ht="14.25">
      <c r="H1" s="10" t="s">
        <v>94</v>
      </c>
    </row>
    <row r="2" spans="1:12">
      <c r="A2" s="36" t="s">
        <v>154</v>
      </c>
      <c r="B2" s="35"/>
      <c r="C2" s="35"/>
      <c r="D2" s="35"/>
      <c r="E2" s="35"/>
      <c r="F2" s="35"/>
      <c r="G2" s="35"/>
      <c r="H2" s="35"/>
      <c r="I2" s="35"/>
      <c r="J2" s="35"/>
      <c r="K2" s="35"/>
      <c r="L2" s="35"/>
    </row>
    <row r="3" spans="1:12" ht="24" customHeight="1">
      <c r="A3" s="221" t="s">
        <v>155</v>
      </c>
      <c r="B3" s="221"/>
      <c r="C3" s="221"/>
      <c r="D3" s="70" t="s">
        <v>156</v>
      </c>
      <c r="E3" s="222">
        <f>'スライド額算定調書（計算書）'!H5</f>
        <v>40000000</v>
      </c>
      <c r="F3" s="222"/>
      <c r="G3" s="69" t="s">
        <v>157</v>
      </c>
      <c r="H3" s="38" t="s">
        <v>158</v>
      </c>
      <c r="I3" s="71">
        <f>E3*0.01</f>
        <v>400000</v>
      </c>
      <c r="J3" s="35"/>
      <c r="K3" s="35"/>
      <c r="L3" s="35"/>
    </row>
    <row r="4" spans="1:12" ht="22.5" customHeight="1">
      <c r="A4" s="210" t="s">
        <v>74</v>
      </c>
      <c r="B4" s="210"/>
      <c r="C4" s="210"/>
      <c r="D4" s="38" t="s">
        <v>73</v>
      </c>
      <c r="E4" s="223">
        <f>工事情報入力!B8</f>
        <v>0.89090910000000001</v>
      </c>
      <c r="F4" s="223"/>
      <c r="G4" s="72"/>
      <c r="H4" s="73"/>
      <c r="I4" s="74"/>
      <c r="J4" s="35"/>
      <c r="K4" s="35"/>
      <c r="L4" s="35"/>
    </row>
    <row r="5" spans="1:12" ht="22.5" customHeight="1">
      <c r="A5" s="203" t="s">
        <v>159</v>
      </c>
      <c r="B5" s="203"/>
      <c r="C5" s="75" t="s">
        <v>102</v>
      </c>
      <c r="D5" s="4" t="s">
        <v>160</v>
      </c>
      <c r="E5" s="4" t="s">
        <v>161</v>
      </c>
      <c r="F5" s="32" t="s">
        <v>162</v>
      </c>
      <c r="G5" s="32" t="s">
        <v>112</v>
      </c>
      <c r="H5" s="210" t="s">
        <v>115</v>
      </c>
      <c r="I5" s="210"/>
      <c r="J5" s="35"/>
      <c r="K5" s="35"/>
      <c r="L5" s="35"/>
    </row>
    <row r="6" spans="1:12" ht="20.100000000000001" customHeight="1">
      <c r="A6" s="4" t="str">
        <f>判定鋼材!A3</f>
        <v>品目１</v>
      </c>
      <c r="B6" s="4" t="str">
        <f>判定鋼材!A4</f>
        <v>H形鋼杭</v>
      </c>
      <c r="C6" s="4" t="str">
        <f>判定鋼材!A6</f>
        <v>SHK400</v>
      </c>
      <c r="D6" s="34">
        <f>判定鋼材!S5</f>
        <v>105</v>
      </c>
      <c r="E6" s="31" t="str">
        <f>判定鋼材!K3</f>
        <v>t</v>
      </c>
      <c r="F6" s="34">
        <f>判定鋼材!R8</f>
        <v>966000</v>
      </c>
      <c r="G6" s="34">
        <f>判定鋼材!R10</f>
        <v>1336363</v>
      </c>
      <c r="H6" s="220">
        <f>判定鋼材!R12</f>
        <v>0</v>
      </c>
      <c r="I6" s="220"/>
      <c r="J6" s="35"/>
      <c r="K6" s="35"/>
    </row>
    <row r="7" spans="1:12" ht="20.100000000000001" customHeight="1">
      <c r="A7" s="4" t="str">
        <f>判定鋼材!A19</f>
        <v>品目２</v>
      </c>
      <c r="B7" s="4">
        <f>判定鋼材!A20</f>
        <v>0</v>
      </c>
      <c r="C7" s="4">
        <f>判定鋼材!A22</f>
        <v>0</v>
      </c>
      <c r="D7" s="34">
        <f>判定鋼材!S21</f>
        <v>0</v>
      </c>
      <c r="E7" s="31" t="str">
        <f>判定鋼材!K19</f>
        <v>本</v>
      </c>
      <c r="F7" s="34">
        <f>判定鋼材!R24</f>
        <v>0</v>
      </c>
      <c r="G7" s="34">
        <f>判定鋼材!R26</f>
        <v>0</v>
      </c>
      <c r="H7" s="220">
        <f>判定鋼材!R28</f>
        <v>0</v>
      </c>
      <c r="I7" s="220"/>
      <c r="J7" s="35"/>
      <c r="K7" s="35"/>
    </row>
    <row r="8" spans="1:12" ht="20.100000000000001" customHeight="1">
      <c r="A8" s="4" t="str">
        <f>判定鋼材!A30</f>
        <v>品目３</v>
      </c>
      <c r="B8" s="4">
        <f>判定鋼材!A31</f>
        <v>0</v>
      </c>
      <c r="C8" s="4">
        <f>判定鋼材!A33</f>
        <v>0</v>
      </c>
      <c r="D8" s="34">
        <f>判定鋼材!S32</f>
        <v>0</v>
      </c>
      <c r="E8" s="31" t="str">
        <f>判定鋼材!K30</f>
        <v>本</v>
      </c>
      <c r="F8" s="34">
        <f>判定鋼材!R35</f>
        <v>0</v>
      </c>
      <c r="G8" s="34">
        <f>判定鋼材!R37</f>
        <v>0</v>
      </c>
      <c r="H8" s="220">
        <f>判定鋼材!R39</f>
        <v>0</v>
      </c>
      <c r="I8" s="220"/>
      <c r="J8" s="35"/>
      <c r="K8" s="35"/>
    </row>
    <row r="9" spans="1:12" ht="20.100000000000001" customHeight="1">
      <c r="A9" s="4" t="str">
        <f>判定鋼材!A41</f>
        <v>品目４</v>
      </c>
      <c r="B9" s="4">
        <f>判定鋼材!A42</f>
        <v>0</v>
      </c>
      <c r="C9" s="4">
        <f>判定鋼材!A44</f>
        <v>0</v>
      </c>
      <c r="D9" s="34">
        <f>判定鋼材!S43</f>
        <v>0</v>
      </c>
      <c r="E9" s="31" t="str">
        <f>判定鋼材!K41</f>
        <v>本</v>
      </c>
      <c r="F9" s="34">
        <f>判定鋼材!R46</f>
        <v>0</v>
      </c>
      <c r="G9" s="34">
        <f>判定鋼材!R48</f>
        <v>0</v>
      </c>
      <c r="H9" s="220">
        <f>判定鋼材!R50</f>
        <v>0</v>
      </c>
      <c r="I9" s="220"/>
      <c r="J9" s="35"/>
      <c r="K9" s="35"/>
    </row>
    <row r="10" spans="1:12" ht="20.100000000000001" customHeight="1">
      <c r="A10" s="4" t="str">
        <f>判定鋼材!A52</f>
        <v>品目５</v>
      </c>
      <c r="B10" s="4">
        <f>判定鋼材!A53</f>
        <v>0</v>
      </c>
      <c r="C10" s="4">
        <f>判定鋼材!A55</f>
        <v>0</v>
      </c>
      <c r="D10" s="34">
        <f>判定鋼材!S54</f>
        <v>0</v>
      </c>
      <c r="E10" s="31" t="str">
        <f>判定鋼材!K52</f>
        <v>本</v>
      </c>
      <c r="F10" s="34">
        <f>判定鋼材!R57</f>
        <v>0</v>
      </c>
      <c r="G10" s="34">
        <f>判定鋼材!R59</f>
        <v>0</v>
      </c>
      <c r="H10" s="220">
        <f>判定鋼材!R61</f>
        <v>0</v>
      </c>
      <c r="I10" s="220"/>
      <c r="J10" s="76"/>
      <c r="K10" s="35"/>
    </row>
    <row r="11" spans="1:12" ht="20.100000000000001" customHeight="1">
      <c r="A11" s="4" t="str">
        <f>判定鋼材!A63</f>
        <v>品目６</v>
      </c>
      <c r="B11" s="4">
        <f>判定鋼材!A64</f>
        <v>0</v>
      </c>
      <c r="C11" s="4">
        <f>判定鋼材!A66</f>
        <v>0</v>
      </c>
      <c r="D11" s="34">
        <f>判定鋼材!S65</f>
        <v>0</v>
      </c>
      <c r="E11" s="31" t="str">
        <f>判定鋼材!K63</f>
        <v>本</v>
      </c>
      <c r="F11" s="34">
        <f>判定鋼材!R68</f>
        <v>0</v>
      </c>
      <c r="G11" s="34">
        <f>判定鋼材!R70</f>
        <v>0</v>
      </c>
      <c r="H11" s="220">
        <f>判定鋼材!R72</f>
        <v>0</v>
      </c>
      <c r="I11" s="220"/>
    </row>
    <row r="12" spans="1:12" ht="20.100000000000001" customHeight="1">
      <c r="A12" s="4" t="str">
        <f>判定鋼材!A74</f>
        <v>品目７</v>
      </c>
      <c r="B12" s="4">
        <f>判定鋼材!A75</f>
        <v>0</v>
      </c>
      <c r="C12" s="4">
        <f>判定鋼材!A77</f>
        <v>0</v>
      </c>
      <c r="D12" s="34">
        <f>判定鋼材!S76</f>
        <v>0</v>
      </c>
      <c r="E12" s="31" t="str">
        <f>判定鋼材!K74</f>
        <v>本</v>
      </c>
      <c r="F12" s="34">
        <f>判定鋼材!R79</f>
        <v>0</v>
      </c>
      <c r="G12" s="34">
        <f>判定鋼材!R81</f>
        <v>0</v>
      </c>
      <c r="H12" s="220">
        <f>判定鋼材!R83</f>
        <v>0</v>
      </c>
      <c r="I12" s="220"/>
    </row>
    <row r="13" spans="1:12" ht="20.100000000000001" customHeight="1">
      <c r="A13" s="4" t="str">
        <f>判定鋼材!A85</f>
        <v>品目８</v>
      </c>
      <c r="B13" s="4">
        <f>判定鋼材!A86</f>
        <v>0</v>
      </c>
      <c r="C13" s="4">
        <f>判定鋼材!A88</f>
        <v>0</v>
      </c>
      <c r="D13" s="34">
        <f>判定鋼材!S87</f>
        <v>0</v>
      </c>
      <c r="E13" s="31" t="str">
        <f>判定鋼材!K85</f>
        <v>本</v>
      </c>
      <c r="F13" s="34">
        <f>判定鋼材!R90</f>
        <v>0</v>
      </c>
      <c r="G13" s="34">
        <f>判定鋼材!R92</f>
        <v>0</v>
      </c>
      <c r="H13" s="220">
        <f>判定鋼材!R94</f>
        <v>0</v>
      </c>
      <c r="I13" s="220"/>
    </row>
    <row r="14" spans="1:12" ht="20.100000000000001" customHeight="1">
      <c r="A14" s="4" t="str">
        <f>判定鋼材!A96</f>
        <v>品目９</v>
      </c>
      <c r="B14" s="4">
        <f>判定鋼材!A97</f>
        <v>0</v>
      </c>
      <c r="C14" s="4">
        <f>判定鋼材!A99</f>
        <v>0</v>
      </c>
      <c r="D14" s="34">
        <f>判定鋼材!S98</f>
        <v>0</v>
      </c>
      <c r="E14" s="31" t="str">
        <f>判定鋼材!K96</f>
        <v>本</v>
      </c>
      <c r="F14" s="34">
        <f>判定鋼材!R101</f>
        <v>0</v>
      </c>
      <c r="G14" s="34">
        <f>判定鋼材!R103</f>
        <v>0</v>
      </c>
      <c r="H14" s="220">
        <f>判定鋼材!R105</f>
        <v>0</v>
      </c>
      <c r="I14" s="220"/>
    </row>
    <row r="15" spans="1:12" ht="20.100000000000001" customHeight="1">
      <c r="A15" s="4" t="str">
        <f>判定鋼材!A107</f>
        <v>品目１０</v>
      </c>
      <c r="B15" s="4">
        <f>判定鋼材!A108</f>
        <v>0</v>
      </c>
      <c r="C15" s="4">
        <f>判定鋼材!A110</f>
        <v>0</v>
      </c>
      <c r="D15" s="34">
        <f>判定鋼材!S109</f>
        <v>0</v>
      </c>
      <c r="E15" s="31" t="str">
        <f>判定鋼材!K107</f>
        <v>本</v>
      </c>
      <c r="F15" s="34">
        <f>判定鋼材!R112</f>
        <v>0</v>
      </c>
      <c r="G15" s="34">
        <f>判定鋼材!R114</f>
        <v>0</v>
      </c>
      <c r="H15" s="220">
        <f>判定鋼材!R116</f>
        <v>0</v>
      </c>
      <c r="I15" s="220"/>
    </row>
    <row r="16" spans="1:12" ht="20.100000000000001" customHeight="1">
      <c r="A16" s="4" t="str">
        <f>判定鋼材!A118</f>
        <v>品目１１</v>
      </c>
      <c r="B16" s="4">
        <f>判定鋼材!A119</f>
        <v>0</v>
      </c>
      <c r="C16" s="4">
        <f>判定鋼材!A121</f>
        <v>0</v>
      </c>
      <c r="D16" s="34">
        <f>判定鋼材!S120</f>
        <v>0</v>
      </c>
      <c r="E16" s="31" t="str">
        <f>判定鋼材!K118</f>
        <v>本</v>
      </c>
      <c r="F16" s="34">
        <f>判定鋼材!R123</f>
        <v>0</v>
      </c>
      <c r="G16" s="34">
        <f>判定鋼材!R125</f>
        <v>0</v>
      </c>
      <c r="H16" s="220">
        <f>判定鋼材!R127</f>
        <v>0</v>
      </c>
      <c r="I16" s="220"/>
    </row>
    <row r="17" spans="1:9" ht="20.100000000000001" customHeight="1">
      <c r="A17" s="4" t="str">
        <f>判定鋼材!A129</f>
        <v>品目１２</v>
      </c>
      <c r="B17" s="4">
        <f>判定鋼材!A130</f>
        <v>0</v>
      </c>
      <c r="C17" s="4">
        <f>判定鋼材!A132</f>
        <v>0</v>
      </c>
      <c r="D17" s="34">
        <f>判定鋼材!S131</f>
        <v>0</v>
      </c>
      <c r="E17" s="31" t="str">
        <f>判定鋼材!K129</f>
        <v>本</v>
      </c>
      <c r="F17" s="34">
        <f>判定鋼材!R134</f>
        <v>0</v>
      </c>
      <c r="G17" s="34">
        <f>判定鋼材!R136</f>
        <v>0</v>
      </c>
      <c r="H17" s="220">
        <f>判定鋼材!R138</f>
        <v>0</v>
      </c>
      <c r="I17" s="220"/>
    </row>
    <row r="18" spans="1:9" ht="20.100000000000001" customHeight="1">
      <c r="A18" s="4" t="str">
        <f>判定鋼材!A140</f>
        <v>品目１３</v>
      </c>
      <c r="B18" s="4">
        <f>判定鋼材!A141</f>
        <v>0</v>
      </c>
      <c r="C18" s="4">
        <f>判定鋼材!A143</f>
        <v>0</v>
      </c>
      <c r="D18" s="34">
        <f>判定鋼材!S142</f>
        <v>0</v>
      </c>
      <c r="E18" s="31" t="str">
        <f>判定鋼材!K140</f>
        <v>本</v>
      </c>
      <c r="F18" s="34">
        <f>判定鋼材!R145</f>
        <v>0</v>
      </c>
      <c r="G18" s="34">
        <f>判定鋼材!R147</f>
        <v>0</v>
      </c>
      <c r="H18" s="220">
        <f>判定鋼材!R149</f>
        <v>0</v>
      </c>
      <c r="I18" s="220"/>
    </row>
    <row r="19" spans="1:9" ht="20.100000000000001" customHeight="1">
      <c r="A19" s="4" t="str">
        <f>判定鋼材!A151</f>
        <v>品目１４</v>
      </c>
      <c r="B19" s="4">
        <f>判定鋼材!A152</f>
        <v>0</v>
      </c>
      <c r="C19" s="4">
        <f>判定鋼材!A154</f>
        <v>0</v>
      </c>
      <c r="D19" s="34">
        <f>判定鋼材!S153</f>
        <v>0</v>
      </c>
      <c r="E19" s="31" t="str">
        <f>判定鋼材!K151</f>
        <v>本</v>
      </c>
      <c r="F19" s="34">
        <f>判定鋼材!R156</f>
        <v>0</v>
      </c>
      <c r="G19" s="34">
        <f>判定鋼材!R158</f>
        <v>0</v>
      </c>
      <c r="H19" s="220">
        <f>判定鋼材!R160</f>
        <v>0</v>
      </c>
      <c r="I19" s="220"/>
    </row>
    <row r="20" spans="1:9" ht="20.100000000000001" customHeight="1">
      <c r="A20" s="4" t="str">
        <f>判定鋼材!A162</f>
        <v>品目１５</v>
      </c>
      <c r="B20" s="4">
        <f>判定鋼材!A163</f>
        <v>0</v>
      </c>
      <c r="C20" s="4">
        <f>判定鋼材!A165</f>
        <v>0</v>
      </c>
      <c r="D20" s="34">
        <f>判定鋼材!S164</f>
        <v>0</v>
      </c>
      <c r="E20" s="31" t="str">
        <f>判定鋼材!K162</f>
        <v>本</v>
      </c>
      <c r="F20" s="34">
        <f>判定鋼材!R167</f>
        <v>0</v>
      </c>
      <c r="G20" s="34">
        <f>判定鋼材!R169</f>
        <v>0</v>
      </c>
      <c r="H20" s="220">
        <f>判定鋼材!R171</f>
        <v>0</v>
      </c>
      <c r="I20" s="220"/>
    </row>
    <row r="21" spans="1:9" ht="20.100000000000001" customHeight="1">
      <c r="A21" s="4" t="str">
        <f>判定鋼材!A173</f>
        <v>品目１６</v>
      </c>
      <c r="B21" s="4">
        <f>判定鋼材!A174</f>
        <v>0</v>
      </c>
      <c r="C21" s="4">
        <f>判定鋼材!A176</f>
        <v>0</v>
      </c>
      <c r="D21" s="34">
        <f>判定鋼材!S175</f>
        <v>0</v>
      </c>
      <c r="E21" s="31" t="str">
        <f>判定鋼材!K173</f>
        <v>本</v>
      </c>
      <c r="F21" s="34">
        <f>判定鋼材!R178</f>
        <v>0</v>
      </c>
      <c r="G21" s="34">
        <f>判定鋼材!R180</f>
        <v>0</v>
      </c>
      <c r="H21" s="220">
        <f>判定鋼材!R182</f>
        <v>0</v>
      </c>
      <c r="I21" s="220"/>
    </row>
    <row r="22" spans="1:9" ht="20.100000000000001" customHeight="1">
      <c r="A22" s="4" t="str">
        <f>判定鋼材!A184</f>
        <v>品目１７</v>
      </c>
      <c r="B22" s="4">
        <f>判定鋼材!A185</f>
        <v>0</v>
      </c>
      <c r="C22" s="4">
        <f>判定鋼材!A187</f>
        <v>0</v>
      </c>
      <c r="D22" s="34">
        <f>判定鋼材!S186</f>
        <v>0</v>
      </c>
      <c r="E22" s="31" t="str">
        <f>判定鋼材!K184</f>
        <v>本</v>
      </c>
      <c r="F22" s="34">
        <f>判定鋼材!R189</f>
        <v>0</v>
      </c>
      <c r="G22" s="34">
        <f>判定鋼材!R191</f>
        <v>0</v>
      </c>
      <c r="H22" s="220">
        <f>判定鋼材!R193</f>
        <v>0</v>
      </c>
      <c r="I22" s="220"/>
    </row>
    <row r="23" spans="1:9" ht="20.100000000000001" customHeight="1">
      <c r="A23" s="4" t="str">
        <f>判定鋼材!A195</f>
        <v>品目１８</v>
      </c>
      <c r="B23" s="4">
        <f>判定鋼材!A196</f>
        <v>0</v>
      </c>
      <c r="C23" s="4">
        <f>判定鋼材!A198</f>
        <v>0</v>
      </c>
      <c r="D23" s="34">
        <f>判定鋼材!S197</f>
        <v>0</v>
      </c>
      <c r="E23" s="31" t="str">
        <f>判定鋼材!K195</f>
        <v>本</v>
      </c>
      <c r="F23" s="34">
        <f>判定鋼材!R200</f>
        <v>0</v>
      </c>
      <c r="G23" s="34">
        <f>判定鋼材!R202</f>
        <v>0</v>
      </c>
      <c r="H23" s="220">
        <f>判定鋼材!R204</f>
        <v>0</v>
      </c>
      <c r="I23" s="220"/>
    </row>
    <row r="24" spans="1:9" ht="20.100000000000001" customHeight="1">
      <c r="A24" s="4" t="str">
        <f>判定鋼材!A206</f>
        <v>品目１９</v>
      </c>
      <c r="B24" s="4">
        <f>判定鋼材!A207</f>
        <v>0</v>
      </c>
      <c r="C24" s="4">
        <f>判定鋼材!A209</f>
        <v>0</v>
      </c>
      <c r="D24" s="34">
        <f>判定鋼材!S208</f>
        <v>0</v>
      </c>
      <c r="E24" s="31" t="str">
        <f>判定鋼材!K206</f>
        <v>本</v>
      </c>
      <c r="F24" s="34">
        <f>判定鋼材!R211</f>
        <v>0</v>
      </c>
      <c r="G24" s="34">
        <f>判定鋼材!R213</f>
        <v>0</v>
      </c>
      <c r="H24" s="220">
        <f>判定鋼材!R215</f>
        <v>0</v>
      </c>
      <c r="I24" s="220"/>
    </row>
    <row r="25" spans="1:9" ht="20.100000000000001" customHeight="1">
      <c r="A25" s="4" t="str">
        <f>判定鋼材!A217</f>
        <v>品目２０</v>
      </c>
      <c r="B25" s="4">
        <f>判定鋼材!A218</f>
        <v>0</v>
      </c>
      <c r="C25" s="4">
        <f>判定鋼材!A220</f>
        <v>0</v>
      </c>
      <c r="D25" s="34">
        <f>判定鋼材!S219</f>
        <v>0</v>
      </c>
      <c r="E25" s="31" t="str">
        <f>判定鋼材!K217</f>
        <v>本</v>
      </c>
      <c r="F25" s="34">
        <f>判定鋼材!R222</f>
        <v>0</v>
      </c>
      <c r="G25" s="34">
        <f>判定鋼材!R224</f>
        <v>0</v>
      </c>
      <c r="H25" s="220">
        <f>判定鋼材!R226</f>
        <v>0</v>
      </c>
      <c r="I25" s="220"/>
    </row>
    <row r="26" spans="1:9" ht="20.100000000000001" customHeight="1">
      <c r="A26" s="4" t="str">
        <f>判定鋼材!A228</f>
        <v>品目２１</v>
      </c>
      <c r="B26" s="4">
        <f>判定鋼材!A229</f>
        <v>0</v>
      </c>
      <c r="C26" s="4">
        <f>判定鋼材!A231</f>
        <v>0</v>
      </c>
      <c r="D26" s="34">
        <f>判定鋼材!S230</f>
        <v>0</v>
      </c>
      <c r="E26" s="31" t="str">
        <f>判定鋼材!K228</f>
        <v>本</v>
      </c>
      <c r="F26" s="34">
        <f>判定鋼材!R233</f>
        <v>0</v>
      </c>
      <c r="G26" s="34">
        <f>判定鋼材!R235</f>
        <v>0</v>
      </c>
      <c r="H26" s="220">
        <f>判定鋼材!R237</f>
        <v>0</v>
      </c>
      <c r="I26" s="220"/>
    </row>
    <row r="27" spans="1:9" ht="20.100000000000001" customHeight="1">
      <c r="A27" s="4" t="str">
        <f>判定鋼材!A239</f>
        <v>品目２２</v>
      </c>
      <c r="B27" s="4">
        <f>判定鋼材!A240</f>
        <v>0</v>
      </c>
      <c r="C27" s="4">
        <f>判定鋼材!A242</f>
        <v>0</v>
      </c>
      <c r="D27" s="34">
        <f>判定鋼材!S241</f>
        <v>0</v>
      </c>
      <c r="E27" s="31" t="str">
        <f>判定鋼材!K239</f>
        <v>本</v>
      </c>
      <c r="F27" s="34">
        <f>判定鋼材!R244</f>
        <v>0</v>
      </c>
      <c r="G27" s="34">
        <f>判定鋼材!R246</f>
        <v>0</v>
      </c>
      <c r="H27" s="220">
        <f>判定鋼材!R248</f>
        <v>0</v>
      </c>
      <c r="I27" s="220"/>
    </row>
    <row r="28" spans="1:9" ht="20.100000000000001" customHeight="1">
      <c r="A28" s="4" t="str">
        <f>判定鋼材!A250</f>
        <v>品目２３</v>
      </c>
      <c r="B28" s="4">
        <f>判定鋼材!A251</f>
        <v>0</v>
      </c>
      <c r="C28" s="4">
        <f>判定鋼材!A253</f>
        <v>0</v>
      </c>
      <c r="D28" s="34">
        <f>判定鋼材!S252</f>
        <v>0</v>
      </c>
      <c r="E28" s="31" t="str">
        <f>判定鋼材!K250</f>
        <v>本</v>
      </c>
      <c r="F28" s="34">
        <f>判定鋼材!R255</f>
        <v>0</v>
      </c>
      <c r="G28" s="34">
        <f>判定鋼材!R257</f>
        <v>0</v>
      </c>
      <c r="H28" s="220">
        <f>判定鋼材!R259</f>
        <v>0</v>
      </c>
      <c r="I28" s="220"/>
    </row>
    <row r="29" spans="1:9" ht="20.100000000000001" customHeight="1">
      <c r="A29" s="4" t="str">
        <f>判定鋼材!A261</f>
        <v>品目２４</v>
      </c>
      <c r="B29" s="4">
        <f>判定鋼材!A262</f>
        <v>0</v>
      </c>
      <c r="C29" s="4">
        <f>判定鋼材!A264</f>
        <v>0</v>
      </c>
      <c r="D29" s="34">
        <f>判定鋼材!S263</f>
        <v>0</v>
      </c>
      <c r="E29" s="31" t="str">
        <f>判定鋼材!K261</f>
        <v>本</v>
      </c>
      <c r="F29" s="34">
        <f>判定鋼材!R266</f>
        <v>0</v>
      </c>
      <c r="G29" s="34">
        <f>判定鋼材!R268</f>
        <v>0</v>
      </c>
      <c r="H29" s="220">
        <f>判定鋼材!R270</f>
        <v>0</v>
      </c>
      <c r="I29" s="220"/>
    </row>
    <row r="30" spans="1:9" ht="20.100000000000001" customHeight="1">
      <c r="A30" s="4" t="str">
        <f>判定鋼材!A272</f>
        <v>品目２５</v>
      </c>
      <c r="B30" s="4">
        <f>判定鋼材!A273</f>
        <v>0</v>
      </c>
      <c r="C30" s="4">
        <f>判定鋼材!A275</f>
        <v>0</v>
      </c>
      <c r="D30" s="34">
        <f>判定鋼材!S274</f>
        <v>0</v>
      </c>
      <c r="E30" s="31" t="str">
        <f>判定鋼材!K272</f>
        <v>本</v>
      </c>
      <c r="F30" s="34">
        <f>判定鋼材!R277</f>
        <v>0</v>
      </c>
      <c r="G30" s="34">
        <f>判定鋼材!R279</f>
        <v>0</v>
      </c>
      <c r="H30" s="220">
        <f>判定鋼材!R281</f>
        <v>0</v>
      </c>
      <c r="I30" s="220"/>
    </row>
    <row r="31" spans="1:9" ht="20.100000000000001" customHeight="1">
      <c r="A31" s="4" t="str">
        <f>判定鋼材!A283</f>
        <v>品目２６</v>
      </c>
      <c r="B31" s="4">
        <f>判定鋼材!A284</f>
        <v>0</v>
      </c>
      <c r="C31" s="4">
        <f>判定鋼材!A286</f>
        <v>0</v>
      </c>
      <c r="D31" s="34">
        <f>判定鋼材!S285</f>
        <v>0</v>
      </c>
      <c r="E31" s="31" t="str">
        <f>判定鋼材!K283</f>
        <v>本</v>
      </c>
      <c r="F31" s="34">
        <f>判定鋼材!R288</f>
        <v>0</v>
      </c>
      <c r="G31" s="34">
        <f>判定鋼材!R290</f>
        <v>0</v>
      </c>
      <c r="H31" s="220">
        <f>判定鋼材!R292</f>
        <v>0</v>
      </c>
      <c r="I31" s="220"/>
    </row>
    <row r="32" spans="1:9" ht="20.100000000000001" customHeight="1">
      <c r="A32" s="4" t="str">
        <f>判定鋼材!A294</f>
        <v>品目２７</v>
      </c>
      <c r="B32" s="4">
        <f>判定鋼材!A295</f>
        <v>0</v>
      </c>
      <c r="C32" s="4">
        <f>判定鋼材!A297</f>
        <v>0</v>
      </c>
      <c r="D32" s="34">
        <f>判定鋼材!S296</f>
        <v>0</v>
      </c>
      <c r="E32" s="31" t="str">
        <f>判定鋼材!K294</f>
        <v>本</v>
      </c>
      <c r="F32" s="34">
        <f>判定鋼材!R299</f>
        <v>0</v>
      </c>
      <c r="G32" s="34">
        <f>判定鋼材!R301</f>
        <v>0</v>
      </c>
      <c r="H32" s="220">
        <f>判定鋼材!R303</f>
        <v>0</v>
      </c>
      <c r="I32" s="220"/>
    </row>
    <row r="33" spans="1:9" ht="20.100000000000001" customHeight="1">
      <c r="A33" s="4" t="str">
        <f>判定鋼材!A305</f>
        <v>品目２８</v>
      </c>
      <c r="B33" s="4">
        <f>判定鋼材!A306</f>
        <v>0</v>
      </c>
      <c r="C33" s="4">
        <f>判定鋼材!A308</f>
        <v>0</v>
      </c>
      <c r="D33" s="34">
        <f>判定鋼材!S307</f>
        <v>0</v>
      </c>
      <c r="E33" s="31" t="str">
        <f>判定鋼材!K305</f>
        <v>本</v>
      </c>
      <c r="F33" s="34">
        <f>判定鋼材!R310</f>
        <v>0</v>
      </c>
      <c r="G33" s="34">
        <f>判定鋼材!R312</f>
        <v>0</v>
      </c>
      <c r="H33" s="220">
        <f>判定鋼材!R314</f>
        <v>0</v>
      </c>
      <c r="I33" s="220"/>
    </row>
    <row r="34" spans="1:9" ht="20.100000000000001" customHeight="1">
      <c r="A34" s="4" t="str">
        <f>判定鋼材!A316</f>
        <v>品目２９</v>
      </c>
      <c r="B34" s="4">
        <f>判定鋼材!A317</f>
        <v>0</v>
      </c>
      <c r="C34" s="4">
        <f>判定鋼材!A319</f>
        <v>0</v>
      </c>
      <c r="D34" s="34">
        <f>判定鋼材!S318</f>
        <v>0</v>
      </c>
      <c r="E34" s="31" t="str">
        <f>判定鋼材!K316</f>
        <v>本</v>
      </c>
      <c r="F34" s="34">
        <f>判定鋼材!R321</f>
        <v>0</v>
      </c>
      <c r="G34" s="34">
        <f>判定鋼材!R323</f>
        <v>0</v>
      </c>
      <c r="H34" s="220">
        <f>判定鋼材!R325</f>
        <v>0</v>
      </c>
      <c r="I34" s="220"/>
    </row>
    <row r="35" spans="1:9" ht="20.100000000000001" customHeight="1">
      <c r="A35" s="4" t="str">
        <f>判定鋼材!A327</f>
        <v>品目３０</v>
      </c>
      <c r="B35" s="4">
        <f>判定鋼材!A328</f>
        <v>0</v>
      </c>
      <c r="C35" s="4">
        <f>判定鋼材!A330</f>
        <v>0</v>
      </c>
      <c r="D35" s="34">
        <f>判定鋼材!S329</f>
        <v>0</v>
      </c>
      <c r="E35" s="31" t="str">
        <f>判定鋼材!K327</f>
        <v>本</v>
      </c>
      <c r="F35" s="34">
        <f>判定鋼材!R332</f>
        <v>0</v>
      </c>
      <c r="G35" s="34">
        <f>判定鋼材!R334</f>
        <v>0</v>
      </c>
      <c r="H35" s="220">
        <f>判定鋼材!R336</f>
        <v>0</v>
      </c>
      <c r="I35" s="220"/>
    </row>
    <row r="36" spans="1:9" ht="27.75" customHeight="1">
      <c r="A36" s="224" t="s">
        <v>107</v>
      </c>
      <c r="B36" s="224"/>
      <c r="C36" s="224"/>
      <c r="D36" s="224"/>
      <c r="E36" s="224"/>
      <c r="F36" s="34">
        <f>SUM(F6:F35)</f>
        <v>966000</v>
      </c>
      <c r="G36" s="34">
        <f>SUM(G6:G35)</f>
        <v>1336363</v>
      </c>
      <c r="H36" s="220">
        <f>SUM(H6:H35)</f>
        <v>0</v>
      </c>
      <c r="I36" s="220"/>
    </row>
    <row r="37" spans="1:9" ht="14.25">
      <c r="A37" s="223" t="s">
        <v>163</v>
      </c>
      <c r="B37" s="223"/>
      <c r="C37" s="225" t="s">
        <v>115</v>
      </c>
      <c r="D37" s="225"/>
      <c r="E37" s="77"/>
      <c r="F37" s="78" t="s">
        <v>164</v>
      </c>
      <c r="G37" s="77"/>
      <c r="H37" s="226"/>
      <c r="I37" s="226"/>
    </row>
    <row r="38" spans="1:9" ht="14.25">
      <c r="A38" s="223"/>
      <c r="B38" s="223"/>
      <c r="C38" s="227">
        <f>H36</f>
        <v>0</v>
      </c>
      <c r="D38" s="227"/>
      <c r="E38" s="79" t="s">
        <v>79</v>
      </c>
      <c r="F38" s="79">
        <f>E4</f>
        <v>0.89090910000000001</v>
      </c>
      <c r="G38" s="80" t="s">
        <v>165</v>
      </c>
      <c r="H38" s="228">
        <f>ROUNDDOWN(C38*F38*1.1,0)</f>
        <v>0</v>
      </c>
      <c r="I38" s="228"/>
    </row>
    <row r="39" spans="1:9" ht="14.25">
      <c r="A39" s="223" t="s">
        <v>166</v>
      </c>
      <c r="B39" s="223"/>
      <c r="C39" s="232" t="s">
        <v>112</v>
      </c>
      <c r="D39" s="232"/>
      <c r="E39" s="81"/>
      <c r="F39" s="81"/>
      <c r="G39" s="82"/>
      <c r="H39" s="233"/>
      <c r="I39" s="233"/>
    </row>
    <row r="40" spans="1:9" ht="14.25">
      <c r="A40" s="223"/>
      <c r="B40" s="223"/>
      <c r="C40" s="227">
        <f>G36</f>
        <v>1336363</v>
      </c>
      <c r="D40" s="227"/>
      <c r="E40" s="79"/>
      <c r="F40" s="80"/>
      <c r="G40" s="83" t="s">
        <v>167</v>
      </c>
      <c r="H40" s="234">
        <f>ROUNDDOWN(G36,0)</f>
        <v>1336363</v>
      </c>
      <c r="I40" s="234"/>
    </row>
    <row r="41" spans="1:9" ht="14.25">
      <c r="A41" s="223" t="s">
        <v>168</v>
      </c>
      <c r="B41" s="223"/>
      <c r="C41" s="235" t="s">
        <v>162</v>
      </c>
      <c r="D41" s="235"/>
      <c r="E41" s="81"/>
      <c r="F41" s="78" t="s">
        <v>164</v>
      </c>
      <c r="G41" s="82"/>
      <c r="H41" s="236"/>
      <c r="I41" s="236"/>
    </row>
    <row r="42" spans="1:9" ht="16.5" customHeight="1">
      <c r="A42" s="223"/>
      <c r="B42" s="223"/>
      <c r="C42" s="227">
        <f>F36</f>
        <v>966000</v>
      </c>
      <c r="D42" s="227"/>
      <c r="E42" s="79" t="s">
        <v>79</v>
      </c>
      <c r="F42" s="80">
        <f>E4</f>
        <v>0.89090910000000001</v>
      </c>
      <c r="G42" s="80" t="s">
        <v>165</v>
      </c>
      <c r="H42" s="228">
        <f>ROUNDDOWN(C42*F42*1.1,0)</f>
        <v>946680</v>
      </c>
      <c r="I42" s="228"/>
    </row>
    <row r="43" spans="1:9" ht="30.75" customHeight="1">
      <c r="A43" s="229" t="s">
        <v>169</v>
      </c>
      <c r="B43" s="229"/>
      <c r="C43" s="230">
        <f>IF(H38=0,H40,IF(H38&gt;=H40,H40,H38))</f>
        <v>1336363</v>
      </c>
      <c r="D43" s="230"/>
      <c r="E43" s="84" t="s">
        <v>170</v>
      </c>
      <c r="F43" s="85">
        <f>H42</f>
        <v>946680</v>
      </c>
      <c r="G43" s="7" t="s">
        <v>167</v>
      </c>
      <c r="H43" s="7"/>
      <c r="I43" s="86">
        <f>C43-F43</f>
        <v>389683</v>
      </c>
    </row>
    <row r="44" spans="1:9">
      <c r="H44" s="231" t="str">
        <f>IF(I43&gt;I3,"1%以上で対象となる","1%以下で対象とならない")</f>
        <v>1%以下で対象とならない</v>
      </c>
      <c r="I44" s="231"/>
    </row>
  </sheetData>
  <sheetProtection selectLockedCells="1" selectUnlockedCells="1"/>
  <mergeCells count="56">
    <mergeCell ref="A43:B43"/>
    <mergeCell ref="C43:D43"/>
    <mergeCell ref="H44:I44"/>
    <mergeCell ref="A39:B40"/>
    <mergeCell ref="C39:D39"/>
    <mergeCell ref="H39:I39"/>
    <mergeCell ref="C40:D40"/>
    <mergeCell ref="H40:I40"/>
    <mergeCell ref="A41:B42"/>
    <mergeCell ref="C41:D41"/>
    <mergeCell ref="H41:I41"/>
    <mergeCell ref="C42:D42"/>
    <mergeCell ref="H42:I42"/>
    <mergeCell ref="A36:E36"/>
    <mergeCell ref="H36:I36"/>
    <mergeCell ref="A37:B38"/>
    <mergeCell ref="C37:D37"/>
    <mergeCell ref="H37:I37"/>
    <mergeCell ref="C38:D38"/>
    <mergeCell ref="H38:I38"/>
    <mergeCell ref="H35:I35"/>
    <mergeCell ref="H24:I24"/>
    <mergeCell ref="H25:I25"/>
    <mergeCell ref="H26:I26"/>
    <mergeCell ref="H27:I27"/>
    <mergeCell ref="H28:I28"/>
    <mergeCell ref="H29:I29"/>
    <mergeCell ref="H30:I30"/>
    <mergeCell ref="H31:I31"/>
    <mergeCell ref="H32:I32"/>
    <mergeCell ref="H33:I33"/>
    <mergeCell ref="H34:I34"/>
    <mergeCell ref="H23:I23"/>
    <mergeCell ref="H12:I12"/>
    <mergeCell ref="H13:I13"/>
    <mergeCell ref="H14:I14"/>
    <mergeCell ref="H15:I15"/>
    <mergeCell ref="H16:I16"/>
    <mergeCell ref="H17:I17"/>
    <mergeCell ref="H18:I18"/>
    <mergeCell ref="H19:I19"/>
    <mergeCell ref="H20:I20"/>
    <mergeCell ref="H21:I21"/>
    <mergeCell ref="H22:I22"/>
    <mergeCell ref="H11:I11"/>
    <mergeCell ref="A3:C3"/>
    <mergeCell ref="E3:F3"/>
    <mergeCell ref="A4:C4"/>
    <mergeCell ref="E4:F4"/>
    <mergeCell ref="A5:B5"/>
    <mergeCell ref="H5:I5"/>
    <mergeCell ref="H6:I6"/>
    <mergeCell ref="H7:I7"/>
    <mergeCell ref="H8:I8"/>
    <mergeCell ref="H9:I9"/>
    <mergeCell ref="H10:I10"/>
  </mergeCells>
  <phoneticPr fontId="35"/>
  <pageMargins left="0.7" right="0.7" top="0.75" bottom="0.75" header="0.51180555555555551" footer="0.51180555555555551"/>
  <pageSetup paperSize="9"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6"/>
  <sheetViews>
    <sheetView topLeftCell="A316" zoomScaleNormal="100" workbookViewId="0">
      <selection activeCell="A331" activeCellId="27" sqref="A34 A45 A56 A67 A78 A89 A100 A111 A122 A133 A144 A155 A166 A177 A188 A199 A210 A221 A232 A243 A254 A265 A276 A287 A298 A309 A320 A331"/>
    </sheetView>
  </sheetViews>
  <sheetFormatPr defaultRowHeight="13.5"/>
  <cols>
    <col min="1" max="1" width="20.125" style="35" customWidth="1"/>
    <col min="2" max="17" width="8.375" style="35" customWidth="1"/>
    <col min="18" max="18" width="8.125" style="35" customWidth="1"/>
    <col min="19" max="19" width="6.75" style="35" customWidth="1"/>
    <col min="20" max="20" width="9.375" style="35" customWidth="1"/>
  </cols>
  <sheetData>
    <row r="1" spans="1:20">
      <c r="R1" s="36" t="s">
        <v>94</v>
      </c>
    </row>
    <row r="2" spans="1:20" ht="18" customHeight="1">
      <c r="A2" s="10" t="s">
        <v>171</v>
      </c>
    </row>
    <row r="3" spans="1:20">
      <c r="A3" s="38" t="s">
        <v>96</v>
      </c>
      <c r="B3" s="215" t="s">
        <v>97</v>
      </c>
      <c r="C3" s="215"/>
      <c r="D3" s="215"/>
      <c r="E3" s="215"/>
      <c r="F3" s="215"/>
      <c r="G3" s="215"/>
      <c r="H3" s="215"/>
      <c r="I3" s="39" t="s">
        <v>53</v>
      </c>
      <c r="J3" s="40">
        <v>290</v>
      </c>
      <c r="K3" s="68" t="s">
        <v>172</v>
      </c>
      <c r="L3" s="42"/>
      <c r="M3" s="43"/>
      <c r="N3" s="43"/>
      <c r="O3" s="43"/>
      <c r="P3" s="43"/>
      <c r="Q3" s="43"/>
      <c r="R3" s="43"/>
      <c r="S3" s="44"/>
    </row>
    <row r="4" spans="1:20" ht="13.5" customHeight="1">
      <c r="A4" s="87" t="s">
        <v>173</v>
      </c>
      <c r="B4" s="215" t="s">
        <v>100</v>
      </c>
      <c r="C4" s="215"/>
      <c r="D4" s="215"/>
      <c r="E4" s="215"/>
      <c r="F4" s="215"/>
      <c r="G4" s="215"/>
      <c r="H4" s="215"/>
      <c r="I4" s="39" t="s">
        <v>53</v>
      </c>
      <c r="J4" s="40">
        <v>9880</v>
      </c>
      <c r="K4" s="39" t="s">
        <v>101</v>
      </c>
      <c r="L4" s="46"/>
      <c r="M4" s="47"/>
      <c r="N4" s="47"/>
      <c r="O4" s="47"/>
      <c r="P4" s="47"/>
      <c r="Q4" s="47"/>
      <c r="R4" s="43"/>
      <c r="S4" s="44"/>
    </row>
    <row r="5" spans="1:20" ht="13.5" customHeight="1">
      <c r="A5" s="38" t="s">
        <v>102</v>
      </c>
      <c r="B5" s="216" t="s">
        <v>103</v>
      </c>
      <c r="C5" s="216"/>
      <c r="D5" s="216"/>
      <c r="E5" s="216"/>
      <c r="F5" s="216"/>
      <c r="G5" s="216"/>
      <c r="H5" s="216"/>
      <c r="I5" s="216"/>
      <c r="J5" s="216"/>
      <c r="K5" s="216"/>
      <c r="L5" s="216"/>
      <c r="M5" s="216"/>
      <c r="N5" s="216"/>
      <c r="O5" s="216"/>
      <c r="P5" s="216"/>
      <c r="Q5" s="216"/>
      <c r="R5" s="217" t="s">
        <v>104</v>
      </c>
      <c r="S5" s="218">
        <f>IF(J3&gt;Q7,0,J3)</f>
        <v>290</v>
      </c>
      <c r="T5" s="210" t="s">
        <v>105</v>
      </c>
    </row>
    <row r="6" spans="1:20" ht="27.75" customHeight="1">
      <c r="A6" s="88" t="s">
        <v>174</v>
      </c>
      <c r="B6" s="48">
        <v>3</v>
      </c>
      <c r="C6" s="48">
        <v>4</v>
      </c>
      <c r="D6" s="48">
        <v>5</v>
      </c>
      <c r="E6" s="48">
        <v>6</v>
      </c>
      <c r="F6" s="48">
        <v>7</v>
      </c>
      <c r="G6" s="48">
        <v>8</v>
      </c>
      <c r="H6" s="48">
        <v>9</v>
      </c>
      <c r="I6" s="48">
        <v>10</v>
      </c>
      <c r="J6" s="48">
        <v>11</v>
      </c>
      <c r="K6" s="48">
        <v>12</v>
      </c>
      <c r="L6" s="48">
        <v>1</v>
      </c>
      <c r="M6" s="48">
        <v>2</v>
      </c>
      <c r="N6" s="48">
        <v>3</v>
      </c>
      <c r="O6" s="48">
        <v>4</v>
      </c>
      <c r="P6" s="48">
        <v>5</v>
      </c>
      <c r="Q6" s="49" t="s">
        <v>107</v>
      </c>
      <c r="R6" s="217"/>
      <c r="S6" s="218"/>
      <c r="T6" s="210"/>
    </row>
    <row r="7" spans="1:20" ht="28.5" customHeight="1">
      <c r="A7" s="97" t="s">
        <v>517</v>
      </c>
      <c r="B7" s="51"/>
      <c r="C7" s="51">
        <v>20</v>
      </c>
      <c r="D7" s="51">
        <v>20</v>
      </c>
      <c r="E7" s="51">
        <v>40</v>
      </c>
      <c r="F7" s="51">
        <v>40</v>
      </c>
      <c r="G7" s="51">
        <v>20</v>
      </c>
      <c r="H7" s="51">
        <v>30</v>
      </c>
      <c r="I7" s="51">
        <v>50</v>
      </c>
      <c r="J7" s="51">
        <v>60</v>
      </c>
      <c r="K7" s="51">
        <v>20</v>
      </c>
      <c r="L7" s="51"/>
      <c r="M7" s="51"/>
      <c r="N7" s="51"/>
      <c r="O7" s="51"/>
      <c r="P7" s="51"/>
      <c r="Q7" s="52">
        <f>SUM(B7:P7)</f>
        <v>300</v>
      </c>
      <c r="R7" s="211" t="s">
        <v>108</v>
      </c>
      <c r="S7" s="211"/>
      <c r="T7" s="53"/>
    </row>
    <row r="8" spans="1:20" ht="24" customHeight="1">
      <c r="A8" s="50" t="s">
        <v>109</v>
      </c>
      <c r="B8" s="51"/>
      <c r="C8" s="51">
        <v>9500</v>
      </c>
      <c r="D8" s="51">
        <v>9500</v>
      </c>
      <c r="E8" s="51">
        <v>9500</v>
      </c>
      <c r="F8" s="51">
        <v>9500</v>
      </c>
      <c r="G8" s="51">
        <v>9500</v>
      </c>
      <c r="H8" s="51">
        <v>9500</v>
      </c>
      <c r="I8" s="51">
        <v>9800</v>
      </c>
      <c r="J8" s="51">
        <v>10400</v>
      </c>
      <c r="K8" s="51">
        <v>10400</v>
      </c>
      <c r="L8" s="51"/>
      <c r="M8" s="51"/>
      <c r="N8" s="51"/>
      <c r="O8" s="51"/>
      <c r="P8" s="51"/>
      <c r="Q8" s="52"/>
      <c r="R8" s="212">
        <f>S5*J4</f>
        <v>2865200</v>
      </c>
      <c r="S8" s="212"/>
      <c r="T8" s="53"/>
    </row>
    <row r="9" spans="1:20" ht="24" customHeight="1">
      <c r="A9" s="50" t="s">
        <v>110</v>
      </c>
      <c r="B9" s="52">
        <f>IF($T9=0,0,VLOOKUP($T9,単価データ!$A$1:$AH$10714,17,FALSE))</f>
        <v>0</v>
      </c>
      <c r="C9" s="52">
        <f>IF($T9=0,0,VLOOKUP($T9,単価データ!$A$1:$AH$10714,19,FALSE))</f>
        <v>0</v>
      </c>
      <c r="D9" s="52">
        <f>IF($T9=0,0,VLOOKUP($T9,単価データ!$A$1:$AH$10714,22,FALSE))</f>
        <v>0</v>
      </c>
      <c r="E9" s="52">
        <f>IF($T9=0,0,VLOOKUP($T9,単価データ!$A$1:$AH$10714,23,FALSE))</f>
        <v>0</v>
      </c>
      <c r="F9" s="52">
        <f>IF($T9=0,0,VLOOKUP($T9,単価データ!$A$1:$AH$10714,24,FALSE))</f>
        <v>0</v>
      </c>
      <c r="G9" s="52">
        <f>IF($T9=0,0,VLOOKUP($T9,単価データ!$A$1:$AH$10714,25,FALSE))</f>
        <v>0</v>
      </c>
      <c r="H9" s="52">
        <f>IF($T9=0,0,VLOOKUP($T9,単価データ!$A$1:$AH$10714,26,FALSE))</f>
        <v>0</v>
      </c>
      <c r="I9" s="52">
        <f>IF($T9=0,0,VLOOKUP($T9,単価データ!$A$1:$AH$10714,27,FALSE))</f>
        <v>0</v>
      </c>
      <c r="J9" s="52">
        <f>IF($T9=0,0,VLOOKUP($T9,単価データ!$A$1:$AH$10714,28,FALSE))</f>
        <v>0</v>
      </c>
      <c r="K9" s="52">
        <f>IF($T9=0,0,VLOOKUP($T9,単価データ!$A$1:$AH$10714,29,FALSE))</f>
        <v>0</v>
      </c>
      <c r="L9" s="52">
        <f>IF($T9=0,0,VLOOKUP($T9,単価データ!$A$1:$AH$10714,30,FALSE))</f>
        <v>0</v>
      </c>
      <c r="M9" s="52">
        <f>IF($T9=0,0,VLOOKUP($T9,単価データ!$A$1:$AH$10714,31,FALSE))</f>
        <v>0</v>
      </c>
      <c r="N9" s="52">
        <f>IF($T9=0,0,VLOOKUP($T9,単価データ!$A$1:$AH$10714,32,FALSE))</f>
        <v>0</v>
      </c>
      <c r="O9" s="52">
        <f>IF($T9=0,0,VLOOKUP($T9,単価データ!$A$1:$AH$10714,33,FALSE))</f>
        <v>0</v>
      </c>
      <c r="P9" s="52">
        <f>IF($T9=0,0,VLOOKUP($T9,単価データ!$A$1:$AH$10714,34,FALSE))</f>
        <v>0</v>
      </c>
      <c r="Q9" s="55" t="s">
        <v>111</v>
      </c>
      <c r="R9" s="213" t="s">
        <v>112</v>
      </c>
      <c r="S9" s="213"/>
      <c r="T9" s="56"/>
    </row>
    <row r="10" spans="1:20" ht="25.5">
      <c r="A10" s="50" t="s">
        <v>113</v>
      </c>
      <c r="B10" s="52">
        <f t="shared" ref="B10:P10" si="0">B7*B8</f>
        <v>0</v>
      </c>
      <c r="C10" s="52">
        <f t="shared" si="0"/>
        <v>190000</v>
      </c>
      <c r="D10" s="52">
        <f t="shared" si="0"/>
        <v>190000</v>
      </c>
      <c r="E10" s="52">
        <f t="shared" si="0"/>
        <v>380000</v>
      </c>
      <c r="F10" s="52">
        <f t="shared" si="0"/>
        <v>380000</v>
      </c>
      <c r="G10" s="52">
        <f t="shared" si="0"/>
        <v>190000</v>
      </c>
      <c r="H10" s="52">
        <f t="shared" si="0"/>
        <v>285000</v>
      </c>
      <c r="I10" s="52">
        <f t="shared" si="0"/>
        <v>490000</v>
      </c>
      <c r="J10" s="52">
        <f t="shared" si="0"/>
        <v>624000</v>
      </c>
      <c r="K10" s="52">
        <f t="shared" si="0"/>
        <v>208000</v>
      </c>
      <c r="L10" s="52">
        <f t="shared" si="0"/>
        <v>0</v>
      </c>
      <c r="M10" s="52">
        <f t="shared" si="0"/>
        <v>0</v>
      </c>
      <c r="N10" s="52">
        <f t="shared" si="0"/>
        <v>0</v>
      </c>
      <c r="O10" s="52">
        <f t="shared" si="0"/>
        <v>0</v>
      </c>
      <c r="P10" s="52">
        <f t="shared" si="0"/>
        <v>0</v>
      </c>
      <c r="Q10" s="52">
        <f t="shared" ref="Q10:Q11" si="1">SUM(B10:P10)</f>
        <v>2937000</v>
      </c>
      <c r="R10" s="213">
        <f>IF(S5=0,0,IF(J3=Q7,Q10,ROUNDDOWN((J3/Q7)*Q10,0)))</f>
        <v>2839100</v>
      </c>
      <c r="S10" s="213"/>
      <c r="T10" s="53"/>
    </row>
    <row r="11" spans="1:20" ht="25.5">
      <c r="A11" s="57" t="s">
        <v>114</v>
      </c>
      <c r="B11" s="58">
        <f t="shared" ref="B11:P11" si="2">B7*B9</f>
        <v>0</v>
      </c>
      <c r="C11" s="58">
        <f t="shared" si="2"/>
        <v>0</v>
      </c>
      <c r="D11" s="58">
        <f t="shared" si="2"/>
        <v>0</v>
      </c>
      <c r="E11" s="58">
        <f t="shared" si="2"/>
        <v>0</v>
      </c>
      <c r="F11" s="58">
        <f t="shared" si="2"/>
        <v>0</v>
      </c>
      <c r="G11" s="58">
        <f t="shared" si="2"/>
        <v>0</v>
      </c>
      <c r="H11" s="58">
        <f t="shared" si="2"/>
        <v>0</v>
      </c>
      <c r="I11" s="58">
        <f t="shared" si="2"/>
        <v>0</v>
      </c>
      <c r="J11" s="58">
        <f t="shared" si="2"/>
        <v>0</v>
      </c>
      <c r="K11" s="58">
        <f t="shared" si="2"/>
        <v>0</v>
      </c>
      <c r="L11" s="58">
        <f t="shared" si="2"/>
        <v>0</v>
      </c>
      <c r="M11" s="58">
        <f t="shared" si="2"/>
        <v>0</v>
      </c>
      <c r="N11" s="58">
        <f t="shared" si="2"/>
        <v>0</v>
      </c>
      <c r="O11" s="58">
        <f t="shared" si="2"/>
        <v>0</v>
      </c>
      <c r="P11" s="58">
        <f t="shared" si="2"/>
        <v>0</v>
      </c>
      <c r="Q11" s="58">
        <f t="shared" si="1"/>
        <v>0</v>
      </c>
      <c r="R11" s="211" t="s">
        <v>115</v>
      </c>
      <c r="S11" s="211"/>
      <c r="T11" s="53"/>
    </row>
    <row r="12" spans="1:20" ht="26.25" customHeight="1">
      <c r="A12" s="59" t="s">
        <v>116</v>
      </c>
      <c r="B12" s="214" t="s">
        <v>117</v>
      </c>
      <c r="C12" s="214"/>
      <c r="D12" s="214"/>
      <c r="E12" s="214"/>
      <c r="F12" s="214"/>
      <c r="G12" s="214"/>
      <c r="H12" s="214"/>
      <c r="I12" s="60">
        <f>Q11</f>
        <v>0</v>
      </c>
      <c r="J12" s="61" t="s">
        <v>118</v>
      </c>
      <c r="K12" s="60">
        <f>Q7</f>
        <v>300</v>
      </c>
      <c r="L12" s="62" t="s">
        <v>53</v>
      </c>
      <c r="M12" s="60"/>
      <c r="N12" s="61"/>
      <c r="O12" s="63">
        <f>IF(K12=0,0,I12/K12)</f>
        <v>0</v>
      </c>
      <c r="P12" s="64" t="s">
        <v>69</v>
      </c>
      <c r="Q12" s="65">
        <f>IF(LEN(ROUND(O12,0))&lt;4,ROUND(O12,0),ROUND(O12,-(LEN(ROUND(O12,0))-3)))</f>
        <v>0</v>
      </c>
      <c r="R12" s="213">
        <f>S5*Q12</f>
        <v>0</v>
      </c>
      <c r="S12" s="213"/>
      <c r="T12" s="53"/>
    </row>
    <row r="13" spans="1:20">
      <c r="A13" s="36" t="s">
        <v>119</v>
      </c>
      <c r="T13" s="66"/>
    </row>
    <row r="14" spans="1:20">
      <c r="A14" s="36" t="s">
        <v>120</v>
      </c>
    </row>
    <row r="15" spans="1:20" ht="26.25" customHeight="1">
      <c r="A15" s="219" t="s">
        <v>121</v>
      </c>
      <c r="B15" s="219"/>
      <c r="C15" s="219"/>
      <c r="D15" s="219"/>
      <c r="E15" s="219"/>
      <c r="F15" s="219"/>
      <c r="G15" s="219"/>
      <c r="H15" s="219"/>
      <c r="I15" s="219"/>
      <c r="J15" s="219"/>
      <c r="K15" s="219"/>
      <c r="L15" s="219"/>
      <c r="M15" s="219"/>
      <c r="N15" s="219"/>
      <c r="O15" s="219"/>
      <c r="P15" s="219"/>
      <c r="Q15" s="219"/>
      <c r="R15" s="219"/>
      <c r="S15" s="219"/>
      <c r="T15" s="66"/>
    </row>
    <row r="16" spans="1:20">
      <c r="A16" s="36" t="s">
        <v>122</v>
      </c>
      <c r="T16" s="67"/>
    </row>
    <row r="17" spans="1:22" ht="16.5" customHeight="1">
      <c r="A17" s="219" t="s">
        <v>175</v>
      </c>
      <c r="B17" s="219"/>
      <c r="C17" s="219"/>
      <c r="D17" s="219"/>
      <c r="E17" s="219"/>
      <c r="F17" s="219"/>
      <c r="G17" s="219"/>
      <c r="H17" s="219"/>
      <c r="I17" s="219"/>
      <c r="J17" s="219"/>
      <c r="K17" s="219"/>
      <c r="L17" s="219"/>
      <c r="M17" s="219"/>
      <c r="N17" s="219"/>
      <c r="O17" s="219"/>
      <c r="P17" s="219"/>
      <c r="Q17" s="219"/>
      <c r="R17" s="219"/>
      <c r="S17" s="219"/>
      <c r="T17" s="219"/>
      <c r="U17" s="219"/>
      <c r="V17" s="219"/>
    </row>
    <row r="18" spans="1:22">
      <c r="A18" s="67"/>
      <c r="B18" s="67"/>
      <c r="C18" s="67"/>
      <c r="D18" s="67"/>
      <c r="E18" s="67"/>
      <c r="F18" s="67"/>
      <c r="G18" s="67"/>
      <c r="H18" s="67"/>
      <c r="I18" s="67"/>
      <c r="J18" s="67"/>
      <c r="K18" s="67"/>
      <c r="L18" s="67"/>
      <c r="M18" s="67"/>
      <c r="N18" s="67"/>
      <c r="O18" s="67"/>
      <c r="P18" s="67"/>
      <c r="Q18" s="67"/>
      <c r="R18" s="67"/>
      <c r="S18" s="67"/>
      <c r="U18" s="35"/>
    </row>
    <row r="19" spans="1:22">
      <c r="A19" s="38" t="s">
        <v>124</v>
      </c>
      <c r="B19" s="215" t="s">
        <v>97</v>
      </c>
      <c r="C19" s="215"/>
      <c r="D19" s="215"/>
      <c r="E19" s="215"/>
      <c r="F19" s="215"/>
      <c r="G19" s="215"/>
      <c r="H19" s="215"/>
      <c r="I19" s="39" t="s">
        <v>53</v>
      </c>
      <c r="J19" s="40">
        <v>1</v>
      </c>
      <c r="K19" s="68" t="s">
        <v>125</v>
      </c>
      <c r="L19" s="42"/>
      <c r="M19" s="43"/>
      <c r="N19" s="43"/>
      <c r="O19" s="43"/>
      <c r="P19" s="43"/>
      <c r="Q19" s="43"/>
      <c r="R19" s="43"/>
      <c r="S19" s="44"/>
    </row>
    <row r="20" spans="1:22">
      <c r="A20" s="45"/>
      <c r="B20" s="215" t="s">
        <v>100</v>
      </c>
      <c r="C20" s="215"/>
      <c r="D20" s="215"/>
      <c r="E20" s="215"/>
      <c r="F20" s="215"/>
      <c r="G20" s="215"/>
      <c r="H20" s="215"/>
      <c r="I20" s="39" t="s">
        <v>53</v>
      </c>
      <c r="J20" s="40"/>
      <c r="K20" s="39" t="s">
        <v>101</v>
      </c>
      <c r="L20" s="46"/>
      <c r="M20" s="47"/>
      <c r="N20" s="47"/>
      <c r="O20" s="47"/>
      <c r="P20" s="47"/>
      <c r="Q20" s="47"/>
      <c r="R20" s="43"/>
      <c r="S20" s="44"/>
    </row>
    <row r="21" spans="1:22" ht="13.5" customHeight="1">
      <c r="A21" s="38" t="s">
        <v>102</v>
      </c>
      <c r="B21" s="216" t="s">
        <v>103</v>
      </c>
      <c r="C21" s="216"/>
      <c r="D21" s="216"/>
      <c r="E21" s="216"/>
      <c r="F21" s="216"/>
      <c r="G21" s="216"/>
      <c r="H21" s="216"/>
      <c r="I21" s="216"/>
      <c r="J21" s="216"/>
      <c r="K21" s="216"/>
      <c r="L21" s="216"/>
      <c r="M21" s="216"/>
      <c r="N21" s="216"/>
      <c r="O21" s="216"/>
      <c r="P21" s="216"/>
      <c r="Q21" s="216"/>
      <c r="R21" s="217" t="s">
        <v>104</v>
      </c>
      <c r="S21" s="218">
        <f>IF(J19&gt;Q23,0,J19)</f>
        <v>0</v>
      </c>
      <c r="T21" s="210" t="s">
        <v>105</v>
      </c>
    </row>
    <row r="22" spans="1:22" ht="27.75" customHeight="1">
      <c r="A22" s="45"/>
      <c r="B22" s="48">
        <v>3</v>
      </c>
      <c r="C22" s="48">
        <v>4</v>
      </c>
      <c r="D22" s="48">
        <v>5</v>
      </c>
      <c r="E22" s="48">
        <v>6</v>
      </c>
      <c r="F22" s="48">
        <v>7</v>
      </c>
      <c r="G22" s="48">
        <v>8</v>
      </c>
      <c r="H22" s="48">
        <v>9</v>
      </c>
      <c r="I22" s="48">
        <v>10</v>
      </c>
      <c r="J22" s="48">
        <v>11</v>
      </c>
      <c r="K22" s="48">
        <v>12</v>
      </c>
      <c r="L22" s="48">
        <v>1</v>
      </c>
      <c r="M22" s="48">
        <v>2</v>
      </c>
      <c r="N22" s="48">
        <v>3</v>
      </c>
      <c r="O22" s="48">
        <v>4</v>
      </c>
      <c r="P22" s="48">
        <v>5</v>
      </c>
      <c r="Q22" s="49" t="s">
        <v>107</v>
      </c>
      <c r="R22" s="217"/>
      <c r="S22" s="218"/>
      <c r="T22" s="210"/>
    </row>
    <row r="23" spans="1:22" ht="28.5" customHeight="1">
      <c r="A23" s="97" t="s">
        <v>517</v>
      </c>
      <c r="B23" s="51"/>
      <c r="C23" s="51"/>
      <c r="D23" s="51"/>
      <c r="E23" s="51"/>
      <c r="F23" s="51"/>
      <c r="G23" s="51"/>
      <c r="H23" s="51"/>
      <c r="I23" s="51"/>
      <c r="J23" s="51"/>
      <c r="K23" s="51"/>
      <c r="L23" s="51"/>
      <c r="M23" s="51"/>
      <c r="N23" s="51"/>
      <c r="O23" s="51"/>
      <c r="P23" s="51"/>
      <c r="Q23" s="52">
        <f>SUM(B23:P23)</f>
        <v>0</v>
      </c>
      <c r="R23" s="211" t="s">
        <v>108</v>
      </c>
      <c r="S23" s="211"/>
      <c r="T23" s="53"/>
    </row>
    <row r="24" spans="1:22" ht="24" customHeight="1">
      <c r="A24" s="50" t="s">
        <v>109</v>
      </c>
      <c r="B24" s="51"/>
      <c r="C24" s="51"/>
      <c r="D24" s="51"/>
      <c r="E24" s="51"/>
      <c r="F24" s="51"/>
      <c r="G24" s="51"/>
      <c r="H24" s="51"/>
      <c r="I24" s="51"/>
      <c r="J24" s="51"/>
      <c r="K24" s="51"/>
      <c r="L24" s="51"/>
      <c r="M24" s="51"/>
      <c r="N24" s="51"/>
      <c r="O24" s="51"/>
      <c r="P24" s="51"/>
      <c r="Q24" s="52"/>
      <c r="R24" s="212">
        <f>S21*J20</f>
        <v>0</v>
      </c>
      <c r="S24" s="212"/>
      <c r="T24" s="53"/>
    </row>
    <row r="25" spans="1:22" ht="24" customHeight="1">
      <c r="A25" s="50" t="s">
        <v>110</v>
      </c>
      <c r="B25" s="52">
        <f>IF($T25=0,0,VLOOKUP($T25,単価データ!$A$1:$AH$10714,17,FALSE))</f>
        <v>0</v>
      </c>
      <c r="C25" s="52">
        <f>IF($T25=0,0,VLOOKUP($T25,単価データ!$A$1:$AH$10714,19,FALSE))</f>
        <v>0</v>
      </c>
      <c r="D25" s="52">
        <f>IF($T25=0,0,VLOOKUP($T25,単価データ!$A$1:$AH$10714,22,FALSE))</f>
        <v>0</v>
      </c>
      <c r="E25" s="52">
        <f>IF($T25=0,0,VLOOKUP($T25,単価データ!$A$1:$AH$10714,23,FALSE))</f>
        <v>0</v>
      </c>
      <c r="F25" s="52">
        <f>IF($T25=0,0,VLOOKUP($T25,単価データ!$A$1:$AH$10714,24,FALSE))</f>
        <v>0</v>
      </c>
      <c r="G25" s="52">
        <f>IF($T25=0,0,VLOOKUP($T25,単価データ!$A$1:$AH$10714,25,FALSE))</f>
        <v>0</v>
      </c>
      <c r="H25" s="52">
        <f>IF($T25=0,0,VLOOKUP($T25,単価データ!$A$1:$AH$10714,26,FALSE))</f>
        <v>0</v>
      </c>
      <c r="I25" s="52">
        <f>IF($T25=0,0,VLOOKUP($T25,単価データ!$A$1:$AH$10714,27,FALSE))</f>
        <v>0</v>
      </c>
      <c r="J25" s="52">
        <f>IF($T25=0,0,VLOOKUP($T25,単価データ!$A$1:$AH$10714,28,FALSE))</f>
        <v>0</v>
      </c>
      <c r="K25" s="52">
        <f>IF($T25=0,0,VLOOKUP($T25,単価データ!$A$1:$AH$10714,29,FALSE))</f>
        <v>0</v>
      </c>
      <c r="L25" s="52">
        <f>IF($T25=0,0,VLOOKUP($T25,単価データ!$A$1:$AH$10714,30,FALSE))</f>
        <v>0</v>
      </c>
      <c r="M25" s="52">
        <f>IF($T25=0,0,VLOOKUP($T25,単価データ!$A$1:$AH$10714,31,FALSE))</f>
        <v>0</v>
      </c>
      <c r="N25" s="52">
        <f>IF($T25=0,0,VLOOKUP($T25,単価データ!$A$1:$AH$10714,32,FALSE))</f>
        <v>0</v>
      </c>
      <c r="O25" s="52">
        <f>IF($T25=0,0,VLOOKUP($T25,単価データ!$A$1:$AH$10714,33,FALSE))</f>
        <v>0</v>
      </c>
      <c r="P25" s="52">
        <f>IF($T25=0,0,VLOOKUP($T25,単価データ!$A$1:$AH$10714,34,FALSE))</f>
        <v>0</v>
      </c>
      <c r="Q25" s="55" t="s">
        <v>111</v>
      </c>
      <c r="R25" s="213" t="s">
        <v>112</v>
      </c>
      <c r="S25" s="213"/>
      <c r="T25" s="56"/>
    </row>
    <row r="26" spans="1:22" ht="25.5">
      <c r="A26" s="50" t="s">
        <v>113</v>
      </c>
      <c r="B26" s="52">
        <f t="shared" ref="B26:P26" si="3">B23*B24</f>
        <v>0</v>
      </c>
      <c r="C26" s="52">
        <f t="shared" si="3"/>
        <v>0</v>
      </c>
      <c r="D26" s="52">
        <f t="shared" si="3"/>
        <v>0</v>
      </c>
      <c r="E26" s="52">
        <f t="shared" si="3"/>
        <v>0</v>
      </c>
      <c r="F26" s="52">
        <f t="shared" si="3"/>
        <v>0</v>
      </c>
      <c r="G26" s="52">
        <f t="shared" si="3"/>
        <v>0</v>
      </c>
      <c r="H26" s="52">
        <f t="shared" si="3"/>
        <v>0</v>
      </c>
      <c r="I26" s="52">
        <f t="shared" si="3"/>
        <v>0</v>
      </c>
      <c r="J26" s="52">
        <f t="shared" si="3"/>
        <v>0</v>
      </c>
      <c r="K26" s="52">
        <f t="shared" si="3"/>
        <v>0</v>
      </c>
      <c r="L26" s="52">
        <f t="shared" si="3"/>
        <v>0</v>
      </c>
      <c r="M26" s="52">
        <f t="shared" si="3"/>
        <v>0</v>
      </c>
      <c r="N26" s="52">
        <f t="shared" si="3"/>
        <v>0</v>
      </c>
      <c r="O26" s="52">
        <f t="shared" si="3"/>
        <v>0</v>
      </c>
      <c r="P26" s="52">
        <f t="shared" si="3"/>
        <v>0</v>
      </c>
      <c r="Q26" s="52">
        <f t="shared" ref="Q26:Q27" si="4">SUM(B26:P26)</f>
        <v>0</v>
      </c>
      <c r="R26" s="213">
        <f>IF(S21=0,0,IF(J19=Q23,Q26,ROUNDDOWN((J19/Q23)*Q26,0)))</f>
        <v>0</v>
      </c>
      <c r="S26" s="213"/>
      <c r="T26" s="53"/>
    </row>
    <row r="27" spans="1:22" ht="25.5">
      <c r="A27" s="57" t="s">
        <v>114</v>
      </c>
      <c r="B27" s="58">
        <f t="shared" ref="B27:P27" si="5">B23*B25</f>
        <v>0</v>
      </c>
      <c r="C27" s="58">
        <f t="shared" si="5"/>
        <v>0</v>
      </c>
      <c r="D27" s="58">
        <f t="shared" si="5"/>
        <v>0</v>
      </c>
      <c r="E27" s="58">
        <f t="shared" si="5"/>
        <v>0</v>
      </c>
      <c r="F27" s="58">
        <f t="shared" si="5"/>
        <v>0</v>
      </c>
      <c r="G27" s="58">
        <f t="shared" si="5"/>
        <v>0</v>
      </c>
      <c r="H27" s="58">
        <f t="shared" si="5"/>
        <v>0</v>
      </c>
      <c r="I27" s="58">
        <f t="shared" si="5"/>
        <v>0</v>
      </c>
      <c r="J27" s="58">
        <f t="shared" si="5"/>
        <v>0</v>
      </c>
      <c r="K27" s="58">
        <f t="shared" si="5"/>
        <v>0</v>
      </c>
      <c r="L27" s="58">
        <f t="shared" si="5"/>
        <v>0</v>
      </c>
      <c r="M27" s="58">
        <f t="shared" si="5"/>
        <v>0</v>
      </c>
      <c r="N27" s="58">
        <f t="shared" si="5"/>
        <v>0</v>
      </c>
      <c r="O27" s="58">
        <f t="shared" si="5"/>
        <v>0</v>
      </c>
      <c r="P27" s="58">
        <f t="shared" si="5"/>
        <v>0</v>
      </c>
      <c r="Q27" s="58">
        <f t="shared" si="4"/>
        <v>0</v>
      </c>
      <c r="R27" s="211" t="s">
        <v>115</v>
      </c>
      <c r="S27" s="211"/>
      <c r="T27" s="53"/>
    </row>
    <row r="28" spans="1:22" ht="26.25" customHeight="1">
      <c r="A28" s="59" t="s">
        <v>116</v>
      </c>
      <c r="B28" s="214" t="s">
        <v>117</v>
      </c>
      <c r="C28" s="214"/>
      <c r="D28" s="214"/>
      <c r="E28" s="214"/>
      <c r="F28" s="214"/>
      <c r="G28" s="214"/>
      <c r="H28" s="214"/>
      <c r="I28" s="60">
        <f>Q27</f>
        <v>0</v>
      </c>
      <c r="J28" s="61" t="s">
        <v>118</v>
      </c>
      <c r="K28" s="60">
        <f>Q23</f>
        <v>0</v>
      </c>
      <c r="L28" s="62" t="s">
        <v>53</v>
      </c>
      <c r="M28" s="60"/>
      <c r="N28" s="61"/>
      <c r="O28" s="63">
        <f>IF(K28=0,0,I28/K28)</f>
        <v>0</v>
      </c>
      <c r="P28" s="64" t="s">
        <v>69</v>
      </c>
      <c r="Q28" s="65">
        <f>IF(LEN(ROUND(O28,0))&lt;4,ROUND(O28,0),ROUND(O28,-(LEN(ROUND(O28,0))-3)))</f>
        <v>0</v>
      </c>
      <c r="R28" s="213">
        <f>S21*Q28</f>
        <v>0</v>
      </c>
      <c r="S28" s="213"/>
      <c r="T28" s="53"/>
    </row>
    <row r="30" spans="1:22">
      <c r="A30" s="38" t="s">
        <v>126</v>
      </c>
      <c r="B30" s="215" t="s">
        <v>97</v>
      </c>
      <c r="C30" s="215"/>
      <c r="D30" s="215"/>
      <c r="E30" s="215"/>
      <c r="F30" s="215"/>
      <c r="G30" s="215"/>
      <c r="H30" s="215"/>
      <c r="I30" s="39" t="s">
        <v>53</v>
      </c>
      <c r="J30" s="40">
        <v>1</v>
      </c>
      <c r="K30" s="68" t="s">
        <v>125</v>
      </c>
      <c r="L30" s="42"/>
      <c r="M30" s="43"/>
      <c r="N30" s="43"/>
      <c r="O30" s="43"/>
      <c r="P30" s="43"/>
      <c r="Q30" s="43"/>
      <c r="R30" s="43"/>
      <c r="S30" s="44"/>
    </row>
    <row r="31" spans="1:22">
      <c r="A31" s="45"/>
      <c r="B31" s="215" t="s">
        <v>100</v>
      </c>
      <c r="C31" s="215"/>
      <c r="D31" s="215"/>
      <c r="E31" s="215"/>
      <c r="F31" s="215"/>
      <c r="G31" s="215"/>
      <c r="H31" s="215"/>
      <c r="I31" s="39" t="s">
        <v>53</v>
      </c>
      <c r="J31" s="40"/>
      <c r="K31" s="39" t="s">
        <v>101</v>
      </c>
      <c r="L31" s="46"/>
      <c r="M31" s="47"/>
      <c r="N31" s="47"/>
      <c r="O31" s="47"/>
      <c r="P31" s="47"/>
      <c r="Q31" s="47"/>
      <c r="R31" s="43"/>
      <c r="S31" s="44"/>
    </row>
    <row r="32" spans="1:22" ht="13.5" customHeight="1">
      <c r="A32" s="38" t="s">
        <v>102</v>
      </c>
      <c r="B32" s="216" t="s">
        <v>103</v>
      </c>
      <c r="C32" s="216"/>
      <c r="D32" s="216"/>
      <c r="E32" s="216"/>
      <c r="F32" s="216"/>
      <c r="G32" s="216"/>
      <c r="H32" s="216"/>
      <c r="I32" s="216"/>
      <c r="J32" s="216"/>
      <c r="K32" s="216"/>
      <c r="L32" s="216"/>
      <c r="M32" s="216"/>
      <c r="N32" s="216"/>
      <c r="O32" s="216"/>
      <c r="P32" s="216"/>
      <c r="Q32" s="216"/>
      <c r="R32" s="217" t="s">
        <v>104</v>
      </c>
      <c r="S32" s="218">
        <f>IF(J30&gt;Q34,0,J30)</f>
        <v>0</v>
      </c>
      <c r="T32" s="210" t="s">
        <v>105</v>
      </c>
    </row>
    <row r="33" spans="1:20" ht="27.75" customHeight="1">
      <c r="A33" s="45"/>
      <c r="B33" s="48">
        <v>3</v>
      </c>
      <c r="C33" s="48">
        <v>4</v>
      </c>
      <c r="D33" s="48">
        <v>5</v>
      </c>
      <c r="E33" s="48">
        <v>6</v>
      </c>
      <c r="F33" s="48">
        <v>7</v>
      </c>
      <c r="G33" s="48">
        <v>8</v>
      </c>
      <c r="H33" s="48">
        <v>9</v>
      </c>
      <c r="I33" s="48">
        <v>10</v>
      </c>
      <c r="J33" s="48">
        <v>11</v>
      </c>
      <c r="K33" s="48">
        <v>12</v>
      </c>
      <c r="L33" s="48">
        <v>1</v>
      </c>
      <c r="M33" s="48">
        <v>2</v>
      </c>
      <c r="N33" s="48">
        <v>3</v>
      </c>
      <c r="O33" s="48">
        <v>4</v>
      </c>
      <c r="P33" s="48">
        <v>5</v>
      </c>
      <c r="Q33" s="49" t="s">
        <v>107</v>
      </c>
      <c r="R33" s="217"/>
      <c r="S33" s="218"/>
      <c r="T33" s="210"/>
    </row>
    <row r="34" spans="1:20" ht="28.5" customHeight="1">
      <c r="A34" s="97" t="s">
        <v>517</v>
      </c>
      <c r="B34" s="51"/>
      <c r="C34" s="51"/>
      <c r="D34" s="51"/>
      <c r="E34" s="51"/>
      <c r="F34" s="51"/>
      <c r="G34" s="51"/>
      <c r="H34" s="51"/>
      <c r="I34" s="51"/>
      <c r="J34" s="51"/>
      <c r="K34" s="51"/>
      <c r="L34" s="51"/>
      <c r="M34" s="51"/>
      <c r="N34" s="51"/>
      <c r="O34" s="51"/>
      <c r="P34" s="51"/>
      <c r="Q34" s="52">
        <f>SUM(B34:P34)</f>
        <v>0</v>
      </c>
      <c r="R34" s="211" t="s">
        <v>108</v>
      </c>
      <c r="S34" s="211"/>
      <c r="T34" s="53"/>
    </row>
    <row r="35" spans="1:20" ht="24" customHeight="1">
      <c r="A35" s="50" t="s">
        <v>109</v>
      </c>
      <c r="B35" s="51"/>
      <c r="C35" s="51"/>
      <c r="D35" s="51"/>
      <c r="E35" s="51"/>
      <c r="F35" s="51"/>
      <c r="G35" s="51"/>
      <c r="H35" s="51"/>
      <c r="I35" s="51"/>
      <c r="J35" s="51"/>
      <c r="K35" s="51"/>
      <c r="L35" s="51"/>
      <c r="M35" s="51"/>
      <c r="N35" s="51"/>
      <c r="O35" s="51"/>
      <c r="P35" s="51"/>
      <c r="Q35" s="52"/>
      <c r="R35" s="212">
        <f>S32*J31</f>
        <v>0</v>
      </c>
      <c r="S35" s="212"/>
      <c r="T35" s="53"/>
    </row>
    <row r="36" spans="1:20" ht="24" customHeight="1">
      <c r="A36" s="50" t="s">
        <v>110</v>
      </c>
      <c r="B36" s="52">
        <f>IF($T36=0,0,VLOOKUP($T36,単価データ!$A$1:$AH$10714,17,FALSE))</f>
        <v>0</v>
      </c>
      <c r="C36" s="52">
        <f>IF($T36=0,0,VLOOKUP($T36,単価データ!$A$1:$AH$10714,19,FALSE))</f>
        <v>0</v>
      </c>
      <c r="D36" s="52">
        <f>IF($T36=0,0,VLOOKUP($T36,単価データ!$A$1:$AH$10714,22,FALSE))</f>
        <v>0</v>
      </c>
      <c r="E36" s="52">
        <f>IF($T36=0,0,VLOOKUP($T36,単価データ!$A$1:$AH$10714,23,FALSE))</f>
        <v>0</v>
      </c>
      <c r="F36" s="52">
        <f>IF($T36=0,0,VLOOKUP($T36,単価データ!$A$1:$AH$10714,24,FALSE))</f>
        <v>0</v>
      </c>
      <c r="G36" s="52">
        <f>IF($T36=0,0,VLOOKUP($T36,単価データ!$A$1:$AH$10714,25,FALSE))</f>
        <v>0</v>
      </c>
      <c r="H36" s="52">
        <f>IF($T36=0,0,VLOOKUP($T36,単価データ!$A$1:$AH$10714,26,FALSE))</f>
        <v>0</v>
      </c>
      <c r="I36" s="52">
        <f>IF($T36=0,0,VLOOKUP($T36,単価データ!$A$1:$AH$10714,27,FALSE))</f>
        <v>0</v>
      </c>
      <c r="J36" s="52">
        <f>IF($T36=0,0,VLOOKUP($T36,単価データ!$A$1:$AH$10714,28,FALSE))</f>
        <v>0</v>
      </c>
      <c r="K36" s="52">
        <f>IF($T36=0,0,VLOOKUP($T36,単価データ!$A$1:$AH$10714,29,FALSE))</f>
        <v>0</v>
      </c>
      <c r="L36" s="52">
        <f>IF($T36=0,0,VLOOKUP($T36,単価データ!$A$1:$AH$10714,30,FALSE))</f>
        <v>0</v>
      </c>
      <c r="M36" s="52">
        <f>IF($T36=0,0,VLOOKUP($T36,単価データ!$A$1:$AH$10714,31,FALSE))</f>
        <v>0</v>
      </c>
      <c r="N36" s="52">
        <f>IF($T36=0,0,VLOOKUP($T36,単価データ!$A$1:$AH$10714,32,FALSE))</f>
        <v>0</v>
      </c>
      <c r="O36" s="52">
        <f>IF($T36=0,0,VLOOKUP($T36,単価データ!$A$1:$AH$10714,33,FALSE))</f>
        <v>0</v>
      </c>
      <c r="P36" s="52">
        <f>IF($T36=0,0,VLOOKUP($T36,単価データ!$A$1:$AH$10714,34,FALSE))</f>
        <v>0</v>
      </c>
      <c r="Q36" s="55" t="s">
        <v>111</v>
      </c>
      <c r="R36" s="213" t="s">
        <v>112</v>
      </c>
      <c r="S36" s="213"/>
      <c r="T36" s="56"/>
    </row>
    <row r="37" spans="1:20" ht="25.5">
      <c r="A37" s="50" t="s">
        <v>113</v>
      </c>
      <c r="B37" s="52">
        <f t="shared" ref="B37:P37" si="6">B34*B35</f>
        <v>0</v>
      </c>
      <c r="C37" s="52">
        <f t="shared" si="6"/>
        <v>0</v>
      </c>
      <c r="D37" s="52">
        <f t="shared" si="6"/>
        <v>0</v>
      </c>
      <c r="E37" s="52">
        <f t="shared" si="6"/>
        <v>0</v>
      </c>
      <c r="F37" s="52">
        <f t="shared" si="6"/>
        <v>0</v>
      </c>
      <c r="G37" s="52">
        <f t="shared" si="6"/>
        <v>0</v>
      </c>
      <c r="H37" s="52">
        <f t="shared" si="6"/>
        <v>0</v>
      </c>
      <c r="I37" s="52">
        <f t="shared" si="6"/>
        <v>0</v>
      </c>
      <c r="J37" s="52">
        <f t="shared" si="6"/>
        <v>0</v>
      </c>
      <c r="K37" s="52">
        <f t="shared" si="6"/>
        <v>0</v>
      </c>
      <c r="L37" s="52">
        <f t="shared" si="6"/>
        <v>0</v>
      </c>
      <c r="M37" s="52">
        <f t="shared" si="6"/>
        <v>0</v>
      </c>
      <c r="N37" s="52">
        <f t="shared" si="6"/>
        <v>0</v>
      </c>
      <c r="O37" s="52">
        <f t="shared" si="6"/>
        <v>0</v>
      </c>
      <c r="P37" s="52">
        <f t="shared" si="6"/>
        <v>0</v>
      </c>
      <c r="Q37" s="52">
        <f t="shared" ref="Q37:Q38" si="7">SUM(B37:P37)</f>
        <v>0</v>
      </c>
      <c r="R37" s="213">
        <f>IF(S32=0,0,IF(J30=Q34,Q37,ROUNDDOWN((J30/Q34)*Q37,0)))</f>
        <v>0</v>
      </c>
      <c r="S37" s="213"/>
      <c r="T37" s="53"/>
    </row>
    <row r="38" spans="1:20" ht="25.5">
      <c r="A38" s="57" t="s">
        <v>114</v>
      </c>
      <c r="B38" s="58">
        <f t="shared" ref="B38:P38" si="8">B34*B36</f>
        <v>0</v>
      </c>
      <c r="C38" s="58">
        <f t="shared" si="8"/>
        <v>0</v>
      </c>
      <c r="D38" s="58">
        <f t="shared" si="8"/>
        <v>0</v>
      </c>
      <c r="E38" s="58">
        <f t="shared" si="8"/>
        <v>0</v>
      </c>
      <c r="F38" s="58">
        <f t="shared" si="8"/>
        <v>0</v>
      </c>
      <c r="G38" s="58">
        <f t="shared" si="8"/>
        <v>0</v>
      </c>
      <c r="H38" s="58">
        <f t="shared" si="8"/>
        <v>0</v>
      </c>
      <c r="I38" s="58">
        <f t="shared" si="8"/>
        <v>0</v>
      </c>
      <c r="J38" s="58">
        <f t="shared" si="8"/>
        <v>0</v>
      </c>
      <c r="K38" s="58">
        <f t="shared" si="8"/>
        <v>0</v>
      </c>
      <c r="L38" s="58">
        <f t="shared" si="8"/>
        <v>0</v>
      </c>
      <c r="M38" s="58">
        <f t="shared" si="8"/>
        <v>0</v>
      </c>
      <c r="N38" s="58">
        <f t="shared" si="8"/>
        <v>0</v>
      </c>
      <c r="O38" s="58">
        <f t="shared" si="8"/>
        <v>0</v>
      </c>
      <c r="P38" s="58">
        <f t="shared" si="8"/>
        <v>0</v>
      </c>
      <c r="Q38" s="58">
        <f t="shared" si="7"/>
        <v>0</v>
      </c>
      <c r="R38" s="211" t="s">
        <v>115</v>
      </c>
      <c r="S38" s="211"/>
      <c r="T38" s="53"/>
    </row>
    <row r="39" spans="1:20" ht="26.25" customHeight="1">
      <c r="A39" s="59" t="s">
        <v>116</v>
      </c>
      <c r="B39" s="214" t="s">
        <v>117</v>
      </c>
      <c r="C39" s="214"/>
      <c r="D39" s="214"/>
      <c r="E39" s="214"/>
      <c r="F39" s="214"/>
      <c r="G39" s="214"/>
      <c r="H39" s="214"/>
      <c r="I39" s="60">
        <f>Q38</f>
        <v>0</v>
      </c>
      <c r="J39" s="61" t="s">
        <v>118</v>
      </c>
      <c r="K39" s="60">
        <f>Q34</f>
        <v>0</v>
      </c>
      <c r="L39" s="62" t="s">
        <v>53</v>
      </c>
      <c r="M39" s="60"/>
      <c r="N39" s="61"/>
      <c r="O39" s="63">
        <f>IF(K39=0,0,I39/K39)</f>
        <v>0</v>
      </c>
      <c r="P39" s="64" t="s">
        <v>69</v>
      </c>
      <c r="Q39" s="65">
        <f>IF(LEN(ROUND(O39,0))&lt;4,ROUND(O39,0),ROUND(O39,-(LEN(ROUND(O39,0))-3)))</f>
        <v>0</v>
      </c>
      <c r="R39" s="213">
        <f>S32*Q39</f>
        <v>0</v>
      </c>
      <c r="S39" s="213"/>
      <c r="T39" s="53"/>
    </row>
    <row r="41" spans="1:20">
      <c r="A41" s="38" t="s">
        <v>127</v>
      </c>
      <c r="B41" s="215" t="s">
        <v>97</v>
      </c>
      <c r="C41" s="215"/>
      <c r="D41" s="215"/>
      <c r="E41" s="215"/>
      <c r="F41" s="215"/>
      <c r="G41" s="215"/>
      <c r="H41" s="215"/>
      <c r="I41" s="39" t="s">
        <v>53</v>
      </c>
      <c r="J41" s="40">
        <v>1</v>
      </c>
      <c r="K41" s="68" t="s">
        <v>125</v>
      </c>
      <c r="L41" s="42"/>
      <c r="M41" s="43"/>
      <c r="N41" s="43"/>
      <c r="O41" s="43"/>
      <c r="P41" s="43"/>
      <c r="Q41" s="43"/>
      <c r="R41" s="43"/>
      <c r="S41" s="44"/>
    </row>
    <row r="42" spans="1:20">
      <c r="A42" s="45"/>
      <c r="B42" s="215" t="s">
        <v>100</v>
      </c>
      <c r="C42" s="215"/>
      <c r="D42" s="215"/>
      <c r="E42" s="215"/>
      <c r="F42" s="215"/>
      <c r="G42" s="215"/>
      <c r="H42" s="215"/>
      <c r="I42" s="39" t="s">
        <v>53</v>
      </c>
      <c r="J42" s="40"/>
      <c r="K42" s="39" t="s">
        <v>101</v>
      </c>
      <c r="L42" s="46"/>
      <c r="M42" s="47"/>
      <c r="N42" s="47"/>
      <c r="O42" s="47"/>
      <c r="P42" s="47"/>
      <c r="Q42" s="47"/>
      <c r="R42" s="43"/>
      <c r="S42" s="44"/>
    </row>
    <row r="43" spans="1:20" ht="13.5" customHeight="1">
      <c r="A43" s="38" t="s">
        <v>102</v>
      </c>
      <c r="B43" s="216" t="s">
        <v>103</v>
      </c>
      <c r="C43" s="216"/>
      <c r="D43" s="216"/>
      <c r="E43" s="216"/>
      <c r="F43" s="216"/>
      <c r="G43" s="216"/>
      <c r="H43" s="216"/>
      <c r="I43" s="216"/>
      <c r="J43" s="216"/>
      <c r="K43" s="216"/>
      <c r="L43" s="216"/>
      <c r="M43" s="216"/>
      <c r="N43" s="216"/>
      <c r="O43" s="216"/>
      <c r="P43" s="216"/>
      <c r="Q43" s="216"/>
      <c r="R43" s="217" t="s">
        <v>104</v>
      </c>
      <c r="S43" s="218">
        <f>IF(J41&gt;Q45,0,J41)</f>
        <v>0</v>
      </c>
      <c r="T43" s="210" t="s">
        <v>105</v>
      </c>
    </row>
    <row r="44" spans="1:20" ht="27.75" customHeight="1">
      <c r="A44" s="45"/>
      <c r="B44" s="48">
        <v>3</v>
      </c>
      <c r="C44" s="48">
        <v>4</v>
      </c>
      <c r="D44" s="48">
        <v>5</v>
      </c>
      <c r="E44" s="48">
        <v>6</v>
      </c>
      <c r="F44" s="48">
        <v>7</v>
      </c>
      <c r="G44" s="48">
        <v>8</v>
      </c>
      <c r="H44" s="48">
        <v>9</v>
      </c>
      <c r="I44" s="48">
        <v>10</v>
      </c>
      <c r="J44" s="48">
        <v>11</v>
      </c>
      <c r="K44" s="48">
        <v>12</v>
      </c>
      <c r="L44" s="48">
        <v>1</v>
      </c>
      <c r="M44" s="48">
        <v>2</v>
      </c>
      <c r="N44" s="48">
        <v>3</v>
      </c>
      <c r="O44" s="48">
        <v>4</v>
      </c>
      <c r="P44" s="48">
        <v>5</v>
      </c>
      <c r="Q44" s="49" t="s">
        <v>107</v>
      </c>
      <c r="R44" s="217"/>
      <c r="S44" s="218"/>
      <c r="T44" s="210"/>
    </row>
    <row r="45" spans="1:20" ht="28.5" customHeight="1">
      <c r="A45" s="97" t="s">
        <v>517</v>
      </c>
      <c r="B45" s="51"/>
      <c r="C45" s="51"/>
      <c r="D45" s="51"/>
      <c r="E45" s="51"/>
      <c r="F45" s="51"/>
      <c r="G45" s="51"/>
      <c r="H45" s="51"/>
      <c r="I45" s="51"/>
      <c r="J45" s="51"/>
      <c r="K45" s="51"/>
      <c r="L45" s="51"/>
      <c r="M45" s="51"/>
      <c r="N45" s="51"/>
      <c r="O45" s="51"/>
      <c r="P45" s="51"/>
      <c r="Q45" s="52">
        <f>SUM(B45:P45)</f>
        <v>0</v>
      </c>
      <c r="R45" s="211" t="s">
        <v>108</v>
      </c>
      <c r="S45" s="211"/>
      <c r="T45" s="53"/>
    </row>
    <row r="46" spans="1:20" ht="24" customHeight="1">
      <c r="A46" s="50" t="s">
        <v>109</v>
      </c>
      <c r="B46" s="51"/>
      <c r="C46" s="51"/>
      <c r="D46" s="51"/>
      <c r="E46" s="51"/>
      <c r="F46" s="51"/>
      <c r="G46" s="51"/>
      <c r="H46" s="51"/>
      <c r="I46" s="51"/>
      <c r="J46" s="51"/>
      <c r="K46" s="51"/>
      <c r="L46" s="51"/>
      <c r="M46" s="51"/>
      <c r="N46" s="51"/>
      <c r="O46" s="51"/>
      <c r="P46" s="51"/>
      <c r="Q46" s="52"/>
      <c r="R46" s="212">
        <f>S43*J42</f>
        <v>0</v>
      </c>
      <c r="S46" s="212"/>
      <c r="T46" s="53"/>
    </row>
    <row r="47" spans="1:20" ht="24" customHeight="1">
      <c r="A47" s="50" t="s">
        <v>110</v>
      </c>
      <c r="B47" s="52">
        <f>IF($T47=0,0,VLOOKUP($T47,単価データ!$A$1:$AH$10714,17,FALSE))</f>
        <v>0</v>
      </c>
      <c r="C47" s="52">
        <f>IF($T47=0,0,VLOOKUP($T47,単価データ!$A$1:$AH$10714,19,FALSE))</f>
        <v>0</v>
      </c>
      <c r="D47" s="52">
        <f>IF($T47=0,0,VLOOKUP($T47,単価データ!$A$1:$AH$10714,22,FALSE))</f>
        <v>0</v>
      </c>
      <c r="E47" s="52">
        <f>IF($T47=0,0,VLOOKUP($T47,単価データ!$A$1:$AH$10714,23,FALSE))</f>
        <v>0</v>
      </c>
      <c r="F47" s="52">
        <f>IF($T47=0,0,VLOOKUP($T47,単価データ!$A$1:$AH$10714,24,FALSE))</f>
        <v>0</v>
      </c>
      <c r="G47" s="52">
        <f>IF($T47=0,0,VLOOKUP($T47,単価データ!$A$1:$AH$10714,25,FALSE))</f>
        <v>0</v>
      </c>
      <c r="H47" s="52">
        <f>IF($T47=0,0,VLOOKUP($T47,単価データ!$A$1:$AH$10714,26,FALSE))</f>
        <v>0</v>
      </c>
      <c r="I47" s="52">
        <f>IF($T47=0,0,VLOOKUP($T47,単価データ!$A$1:$AH$10714,27,FALSE))</f>
        <v>0</v>
      </c>
      <c r="J47" s="52">
        <f>IF($T47=0,0,VLOOKUP($T47,単価データ!$A$1:$AH$10714,28,FALSE))</f>
        <v>0</v>
      </c>
      <c r="K47" s="52">
        <f>IF($T47=0,0,VLOOKUP($T47,単価データ!$A$1:$AH$10714,29,FALSE))</f>
        <v>0</v>
      </c>
      <c r="L47" s="52">
        <f>IF($T47=0,0,VLOOKUP($T47,単価データ!$A$1:$AH$10714,30,FALSE))</f>
        <v>0</v>
      </c>
      <c r="M47" s="52">
        <f>IF($T47=0,0,VLOOKUP($T47,単価データ!$A$1:$AH$10714,31,FALSE))</f>
        <v>0</v>
      </c>
      <c r="N47" s="52">
        <f>IF($T47=0,0,VLOOKUP($T47,単価データ!$A$1:$AH$10714,32,FALSE))</f>
        <v>0</v>
      </c>
      <c r="O47" s="52">
        <f>IF($T47=0,0,VLOOKUP($T47,単価データ!$A$1:$AH$10714,33,FALSE))</f>
        <v>0</v>
      </c>
      <c r="P47" s="52">
        <f>IF($T47=0,0,VLOOKUP($T47,単価データ!$A$1:$AH$10714,34,FALSE))</f>
        <v>0</v>
      </c>
      <c r="Q47" s="55" t="s">
        <v>111</v>
      </c>
      <c r="R47" s="213" t="s">
        <v>112</v>
      </c>
      <c r="S47" s="213"/>
      <c r="T47" s="56"/>
    </row>
    <row r="48" spans="1:20" ht="25.5">
      <c r="A48" s="50" t="s">
        <v>113</v>
      </c>
      <c r="B48" s="52">
        <f t="shared" ref="B48:P48" si="9">B45*B46</f>
        <v>0</v>
      </c>
      <c r="C48" s="52">
        <f t="shared" si="9"/>
        <v>0</v>
      </c>
      <c r="D48" s="52">
        <f t="shared" si="9"/>
        <v>0</v>
      </c>
      <c r="E48" s="52">
        <f t="shared" si="9"/>
        <v>0</v>
      </c>
      <c r="F48" s="52">
        <f t="shared" si="9"/>
        <v>0</v>
      </c>
      <c r="G48" s="52">
        <f t="shared" si="9"/>
        <v>0</v>
      </c>
      <c r="H48" s="52">
        <f t="shared" si="9"/>
        <v>0</v>
      </c>
      <c r="I48" s="52">
        <f t="shared" si="9"/>
        <v>0</v>
      </c>
      <c r="J48" s="52">
        <f t="shared" si="9"/>
        <v>0</v>
      </c>
      <c r="K48" s="52">
        <f t="shared" si="9"/>
        <v>0</v>
      </c>
      <c r="L48" s="52">
        <f t="shared" si="9"/>
        <v>0</v>
      </c>
      <c r="M48" s="52">
        <f t="shared" si="9"/>
        <v>0</v>
      </c>
      <c r="N48" s="52">
        <f t="shared" si="9"/>
        <v>0</v>
      </c>
      <c r="O48" s="52">
        <f t="shared" si="9"/>
        <v>0</v>
      </c>
      <c r="P48" s="52">
        <f t="shared" si="9"/>
        <v>0</v>
      </c>
      <c r="Q48" s="52">
        <f t="shared" ref="Q48:Q49" si="10">SUM(B48:P48)</f>
        <v>0</v>
      </c>
      <c r="R48" s="213">
        <f>IF(S43=0,0,IF(J41=Q45,Q48,ROUNDDOWN((J41/Q45)*Q48,0)))</f>
        <v>0</v>
      </c>
      <c r="S48" s="213"/>
      <c r="T48" s="53"/>
    </row>
    <row r="49" spans="1:20" ht="25.5">
      <c r="A49" s="57" t="s">
        <v>114</v>
      </c>
      <c r="B49" s="58">
        <f t="shared" ref="B49:P49" si="11">B45*B47</f>
        <v>0</v>
      </c>
      <c r="C49" s="58">
        <f t="shared" si="11"/>
        <v>0</v>
      </c>
      <c r="D49" s="58">
        <f t="shared" si="11"/>
        <v>0</v>
      </c>
      <c r="E49" s="58">
        <f t="shared" si="11"/>
        <v>0</v>
      </c>
      <c r="F49" s="58">
        <f t="shared" si="11"/>
        <v>0</v>
      </c>
      <c r="G49" s="58">
        <f t="shared" si="11"/>
        <v>0</v>
      </c>
      <c r="H49" s="58">
        <f t="shared" si="11"/>
        <v>0</v>
      </c>
      <c r="I49" s="58">
        <f t="shared" si="11"/>
        <v>0</v>
      </c>
      <c r="J49" s="58">
        <f t="shared" si="11"/>
        <v>0</v>
      </c>
      <c r="K49" s="58">
        <f t="shared" si="11"/>
        <v>0</v>
      </c>
      <c r="L49" s="58">
        <f t="shared" si="11"/>
        <v>0</v>
      </c>
      <c r="M49" s="58">
        <f t="shared" si="11"/>
        <v>0</v>
      </c>
      <c r="N49" s="58">
        <f t="shared" si="11"/>
        <v>0</v>
      </c>
      <c r="O49" s="58">
        <f t="shared" si="11"/>
        <v>0</v>
      </c>
      <c r="P49" s="58">
        <f t="shared" si="11"/>
        <v>0</v>
      </c>
      <c r="Q49" s="58">
        <f t="shared" si="10"/>
        <v>0</v>
      </c>
      <c r="R49" s="211" t="s">
        <v>115</v>
      </c>
      <c r="S49" s="211"/>
      <c r="T49" s="53"/>
    </row>
    <row r="50" spans="1:20" ht="26.25" customHeight="1">
      <c r="A50" s="59" t="s">
        <v>116</v>
      </c>
      <c r="B50" s="214" t="s">
        <v>117</v>
      </c>
      <c r="C50" s="214"/>
      <c r="D50" s="214"/>
      <c r="E50" s="214"/>
      <c r="F50" s="214"/>
      <c r="G50" s="214"/>
      <c r="H50" s="214"/>
      <c r="I50" s="60">
        <f>Q49</f>
        <v>0</v>
      </c>
      <c r="J50" s="61" t="s">
        <v>118</v>
      </c>
      <c r="K50" s="60">
        <f>Q45</f>
        <v>0</v>
      </c>
      <c r="L50" s="62" t="s">
        <v>53</v>
      </c>
      <c r="M50" s="60"/>
      <c r="N50" s="61"/>
      <c r="O50" s="63">
        <f>IF(K50=0,0,I50/K50)</f>
        <v>0</v>
      </c>
      <c r="P50" s="64" t="s">
        <v>69</v>
      </c>
      <c r="Q50" s="65">
        <f>IF(LEN(ROUND(O50,0))&lt;4,ROUND(O50,0),ROUND(O50,-(LEN(ROUND(O50,0))-3)))</f>
        <v>0</v>
      </c>
      <c r="R50" s="213">
        <f>S43*Q50</f>
        <v>0</v>
      </c>
      <c r="S50" s="213"/>
      <c r="T50" s="53"/>
    </row>
    <row r="52" spans="1:20">
      <c r="A52" s="38" t="s">
        <v>128</v>
      </c>
      <c r="B52" s="215" t="s">
        <v>97</v>
      </c>
      <c r="C52" s="215"/>
      <c r="D52" s="215"/>
      <c r="E52" s="215"/>
      <c r="F52" s="215"/>
      <c r="G52" s="215"/>
      <c r="H52" s="215"/>
      <c r="I52" s="39" t="s">
        <v>53</v>
      </c>
      <c r="J52" s="40">
        <v>1</v>
      </c>
      <c r="K52" s="68" t="s">
        <v>125</v>
      </c>
      <c r="L52" s="42"/>
      <c r="M52" s="43"/>
      <c r="N52" s="43"/>
      <c r="O52" s="43"/>
      <c r="P52" s="43"/>
      <c r="Q52" s="43"/>
      <c r="R52" s="43"/>
      <c r="S52" s="44"/>
    </row>
    <row r="53" spans="1:20">
      <c r="A53" s="45"/>
      <c r="B53" s="215" t="s">
        <v>100</v>
      </c>
      <c r="C53" s="215"/>
      <c r="D53" s="215"/>
      <c r="E53" s="215"/>
      <c r="F53" s="215"/>
      <c r="G53" s="215"/>
      <c r="H53" s="215"/>
      <c r="I53" s="39" t="s">
        <v>53</v>
      </c>
      <c r="J53" s="40"/>
      <c r="K53" s="39" t="s">
        <v>101</v>
      </c>
      <c r="L53" s="46"/>
      <c r="M53" s="47"/>
      <c r="N53" s="47"/>
      <c r="O53" s="47"/>
      <c r="P53" s="47"/>
      <c r="Q53" s="47"/>
      <c r="R53" s="43"/>
      <c r="S53" s="44"/>
    </row>
    <row r="54" spans="1:20" ht="13.5" customHeight="1">
      <c r="A54" s="38" t="s">
        <v>102</v>
      </c>
      <c r="B54" s="216" t="s">
        <v>103</v>
      </c>
      <c r="C54" s="216"/>
      <c r="D54" s="216"/>
      <c r="E54" s="216"/>
      <c r="F54" s="216"/>
      <c r="G54" s="216"/>
      <c r="H54" s="216"/>
      <c r="I54" s="216"/>
      <c r="J54" s="216"/>
      <c r="K54" s="216"/>
      <c r="L54" s="216"/>
      <c r="M54" s="216"/>
      <c r="N54" s="216"/>
      <c r="O54" s="216"/>
      <c r="P54" s="216"/>
      <c r="Q54" s="216"/>
      <c r="R54" s="217" t="s">
        <v>104</v>
      </c>
      <c r="S54" s="218">
        <f>IF(J52&gt;Q56,0,J52)</f>
        <v>0</v>
      </c>
      <c r="T54" s="210" t="s">
        <v>105</v>
      </c>
    </row>
    <row r="55" spans="1:20" ht="27.75" customHeight="1">
      <c r="A55" s="45"/>
      <c r="B55" s="48">
        <v>3</v>
      </c>
      <c r="C55" s="48">
        <v>4</v>
      </c>
      <c r="D55" s="48">
        <v>5</v>
      </c>
      <c r="E55" s="48">
        <v>6</v>
      </c>
      <c r="F55" s="48">
        <v>7</v>
      </c>
      <c r="G55" s="48">
        <v>8</v>
      </c>
      <c r="H55" s="48">
        <v>9</v>
      </c>
      <c r="I55" s="48">
        <v>10</v>
      </c>
      <c r="J55" s="48">
        <v>11</v>
      </c>
      <c r="K55" s="48">
        <v>12</v>
      </c>
      <c r="L55" s="48">
        <v>1</v>
      </c>
      <c r="M55" s="48">
        <v>2</v>
      </c>
      <c r="N55" s="48">
        <v>3</v>
      </c>
      <c r="O55" s="48">
        <v>4</v>
      </c>
      <c r="P55" s="48">
        <v>5</v>
      </c>
      <c r="Q55" s="49" t="s">
        <v>107</v>
      </c>
      <c r="R55" s="217"/>
      <c r="S55" s="218"/>
      <c r="T55" s="210"/>
    </row>
    <row r="56" spans="1:20" ht="28.5" customHeight="1">
      <c r="A56" s="97" t="s">
        <v>517</v>
      </c>
      <c r="B56" s="51"/>
      <c r="C56" s="51"/>
      <c r="D56" s="51"/>
      <c r="E56" s="51"/>
      <c r="F56" s="51"/>
      <c r="G56" s="51"/>
      <c r="H56" s="51"/>
      <c r="I56" s="51"/>
      <c r="J56" s="51"/>
      <c r="K56" s="51"/>
      <c r="L56" s="51"/>
      <c r="M56" s="51"/>
      <c r="N56" s="51"/>
      <c r="O56" s="51"/>
      <c r="P56" s="51"/>
      <c r="Q56" s="52">
        <f>SUM(B56:P56)</f>
        <v>0</v>
      </c>
      <c r="R56" s="211" t="s">
        <v>108</v>
      </c>
      <c r="S56" s="211"/>
      <c r="T56" s="53"/>
    </row>
    <row r="57" spans="1:20" ht="24" customHeight="1">
      <c r="A57" s="50" t="s">
        <v>109</v>
      </c>
      <c r="B57" s="51"/>
      <c r="C57" s="51"/>
      <c r="D57" s="51"/>
      <c r="E57" s="51"/>
      <c r="F57" s="51"/>
      <c r="G57" s="51"/>
      <c r="H57" s="51"/>
      <c r="I57" s="51"/>
      <c r="J57" s="51"/>
      <c r="K57" s="51"/>
      <c r="L57" s="51"/>
      <c r="M57" s="51"/>
      <c r="N57" s="51"/>
      <c r="O57" s="51"/>
      <c r="P57" s="51"/>
      <c r="Q57" s="52"/>
      <c r="R57" s="212">
        <f>S54*J53</f>
        <v>0</v>
      </c>
      <c r="S57" s="212"/>
      <c r="T57" s="53"/>
    </row>
    <row r="58" spans="1:20" ht="24" customHeight="1">
      <c r="A58" s="50" t="s">
        <v>110</v>
      </c>
      <c r="B58" s="52">
        <f>IF($T58=0,0,VLOOKUP($T58,単価データ!$A$1:$AH$10714,17,FALSE))</f>
        <v>0</v>
      </c>
      <c r="C58" s="52">
        <f>IF($T58=0,0,VLOOKUP($T58,単価データ!$A$1:$AH$10714,19,FALSE))</f>
        <v>0</v>
      </c>
      <c r="D58" s="52">
        <f>IF($T58=0,0,VLOOKUP($T58,単価データ!$A$1:$AH$10714,22,FALSE))</f>
        <v>0</v>
      </c>
      <c r="E58" s="52">
        <f>IF($T58=0,0,VLOOKUP($T58,単価データ!$A$1:$AH$10714,23,FALSE))</f>
        <v>0</v>
      </c>
      <c r="F58" s="52">
        <f>IF($T58=0,0,VLOOKUP($T58,単価データ!$A$1:$AH$10714,24,FALSE))</f>
        <v>0</v>
      </c>
      <c r="G58" s="52">
        <f>IF($T58=0,0,VLOOKUP($T58,単価データ!$A$1:$AH$10714,25,FALSE))</f>
        <v>0</v>
      </c>
      <c r="H58" s="52">
        <f>IF($T58=0,0,VLOOKUP($T58,単価データ!$A$1:$AH$10714,26,FALSE))</f>
        <v>0</v>
      </c>
      <c r="I58" s="52">
        <f>IF($T58=0,0,VLOOKUP($T58,単価データ!$A$1:$AH$10714,27,FALSE))</f>
        <v>0</v>
      </c>
      <c r="J58" s="52">
        <f>IF($T58=0,0,VLOOKUP($T58,単価データ!$A$1:$AH$10714,28,FALSE))</f>
        <v>0</v>
      </c>
      <c r="K58" s="52">
        <f>IF($T58=0,0,VLOOKUP($T58,単価データ!$A$1:$AH$10714,29,FALSE))</f>
        <v>0</v>
      </c>
      <c r="L58" s="52">
        <f>IF($T58=0,0,VLOOKUP($T58,単価データ!$A$1:$AH$10714,30,FALSE))</f>
        <v>0</v>
      </c>
      <c r="M58" s="52">
        <f>IF($T58=0,0,VLOOKUP($T58,単価データ!$A$1:$AH$10714,31,FALSE))</f>
        <v>0</v>
      </c>
      <c r="N58" s="52">
        <f>IF($T58=0,0,VLOOKUP($T58,単価データ!$A$1:$AH$10714,32,FALSE))</f>
        <v>0</v>
      </c>
      <c r="O58" s="52">
        <f>IF($T58=0,0,VLOOKUP($T58,単価データ!$A$1:$AH$10714,33,FALSE))</f>
        <v>0</v>
      </c>
      <c r="P58" s="52">
        <f>IF($T58=0,0,VLOOKUP($T58,単価データ!$A$1:$AH$10714,34,FALSE))</f>
        <v>0</v>
      </c>
      <c r="Q58" s="55" t="s">
        <v>111</v>
      </c>
      <c r="R58" s="213" t="s">
        <v>112</v>
      </c>
      <c r="S58" s="213"/>
      <c r="T58" s="56"/>
    </row>
    <row r="59" spans="1:20" ht="25.5">
      <c r="A59" s="50" t="s">
        <v>113</v>
      </c>
      <c r="B59" s="52">
        <f t="shared" ref="B59:P59" si="12">B56*B57</f>
        <v>0</v>
      </c>
      <c r="C59" s="52">
        <f t="shared" si="12"/>
        <v>0</v>
      </c>
      <c r="D59" s="52">
        <f t="shared" si="12"/>
        <v>0</v>
      </c>
      <c r="E59" s="52">
        <f t="shared" si="12"/>
        <v>0</v>
      </c>
      <c r="F59" s="52">
        <f t="shared" si="12"/>
        <v>0</v>
      </c>
      <c r="G59" s="52">
        <f t="shared" si="12"/>
        <v>0</v>
      </c>
      <c r="H59" s="52">
        <f t="shared" si="12"/>
        <v>0</v>
      </c>
      <c r="I59" s="52">
        <f t="shared" si="12"/>
        <v>0</v>
      </c>
      <c r="J59" s="52">
        <f t="shared" si="12"/>
        <v>0</v>
      </c>
      <c r="K59" s="52">
        <f t="shared" si="12"/>
        <v>0</v>
      </c>
      <c r="L59" s="52">
        <f t="shared" si="12"/>
        <v>0</v>
      </c>
      <c r="M59" s="52">
        <f t="shared" si="12"/>
        <v>0</v>
      </c>
      <c r="N59" s="52">
        <f t="shared" si="12"/>
        <v>0</v>
      </c>
      <c r="O59" s="52">
        <f t="shared" si="12"/>
        <v>0</v>
      </c>
      <c r="P59" s="52">
        <f t="shared" si="12"/>
        <v>0</v>
      </c>
      <c r="Q59" s="52">
        <f t="shared" ref="Q59:Q60" si="13">SUM(B59:P59)</f>
        <v>0</v>
      </c>
      <c r="R59" s="213">
        <f>IF(S54=0,0,IF(J52=Q56,Q59,ROUNDDOWN((J52/Q56)*Q59,0)))</f>
        <v>0</v>
      </c>
      <c r="S59" s="213"/>
      <c r="T59" s="53"/>
    </row>
    <row r="60" spans="1:20" ht="25.5">
      <c r="A60" s="57" t="s">
        <v>114</v>
      </c>
      <c r="B60" s="58">
        <f t="shared" ref="B60:P60" si="14">B56*B58</f>
        <v>0</v>
      </c>
      <c r="C60" s="58">
        <f t="shared" si="14"/>
        <v>0</v>
      </c>
      <c r="D60" s="58">
        <f t="shared" si="14"/>
        <v>0</v>
      </c>
      <c r="E60" s="58">
        <f t="shared" si="14"/>
        <v>0</v>
      </c>
      <c r="F60" s="58">
        <f t="shared" si="14"/>
        <v>0</v>
      </c>
      <c r="G60" s="58">
        <f t="shared" si="14"/>
        <v>0</v>
      </c>
      <c r="H60" s="58">
        <f t="shared" si="14"/>
        <v>0</v>
      </c>
      <c r="I60" s="58">
        <f t="shared" si="14"/>
        <v>0</v>
      </c>
      <c r="J60" s="58">
        <f t="shared" si="14"/>
        <v>0</v>
      </c>
      <c r="K60" s="58">
        <f t="shared" si="14"/>
        <v>0</v>
      </c>
      <c r="L60" s="58">
        <f t="shared" si="14"/>
        <v>0</v>
      </c>
      <c r="M60" s="58">
        <f t="shared" si="14"/>
        <v>0</v>
      </c>
      <c r="N60" s="58">
        <f t="shared" si="14"/>
        <v>0</v>
      </c>
      <c r="O60" s="58">
        <f t="shared" si="14"/>
        <v>0</v>
      </c>
      <c r="P60" s="58">
        <f t="shared" si="14"/>
        <v>0</v>
      </c>
      <c r="Q60" s="58">
        <f t="shared" si="13"/>
        <v>0</v>
      </c>
      <c r="R60" s="211" t="s">
        <v>115</v>
      </c>
      <c r="S60" s="211"/>
      <c r="T60" s="53"/>
    </row>
    <row r="61" spans="1:20" ht="26.25" customHeight="1">
      <c r="A61" s="59" t="s">
        <v>116</v>
      </c>
      <c r="B61" s="214" t="s">
        <v>117</v>
      </c>
      <c r="C61" s="214"/>
      <c r="D61" s="214"/>
      <c r="E61" s="214"/>
      <c r="F61" s="214"/>
      <c r="G61" s="214"/>
      <c r="H61" s="214"/>
      <c r="I61" s="60">
        <f>Q60</f>
        <v>0</v>
      </c>
      <c r="J61" s="61" t="s">
        <v>118</v>
      </c>
      <c r="K61" s="60">
        <f>Q56</f>
        <v>0</v>
      </c>
      <c r="L61" s="62" t="s">
        <v>53</v>
      </c>
      <c r="M61" s="60"/>
      <c r="N61" s="61"/>
      <c r="O61" s="63">
        <f>IF(K61=0,0,I61/K61)</f>
        <v>0</v>
      </c>
      <c r="P61" s="64" t="s">
        <v>69</v>
      </c>
      <c r="Q61" s="65">
        <f>IF(LEN(ROUND(O61,0))&lt;4,ROUND(O61,0),ROUND(O61,-(LEN(ROUND(O61,0))-3)))</f>
        <v>0</v>
      </c>
      <c r="R61" s="213">
        <f>S54*Q61</f>
        <v>0</v>
      </c>
      <c r="S61" s="213"/>
      <c r="T61" s="53"/>
    </row>
    <row r="63" spans="1:20">
      <c r="A63" s="38" t="s">
        <v>129</v>
      </c>
      <c r="B63" s="215" t="s">
        <v>97</v>
      </c>
      <c r="C63" s="215"/>
      <c r="D63" s="215"/>
      <c r="E63" s="215"/>
      <c r="F63" s="215"/>
      <c r="G63" s="215"/>
      <c r="H63" s="215"/>
      <c r="I63" s="39" t="s">
        <v>53</v>
      </c>
      <c r="J63" s="40">
        <v>1</v>
      </c>
      <c r="K63" s="68" t="s">
        <v>125</v>
      </c>
      <c r="L63" s="42"/>
      <c r="M63" s="43"/>
      <c r="N63" s="43"/>
      <c r="O63" s="43"/>
      <c r="P63" s="43"/>
      <c r="Q63" s="43"/>
      <c r="R63" s="43"/>
      <c r="S63" s="44"/>
    </row>
    <row r="64" spans="1:20">
      <c r="A64" s="45"/>
      <c r="B64" s="215" t="s">
        <v>100</v>
      </c>
      <c r="C64" s="215"/>
      <c r="D64" s="215"/>
      <c r="E64" s="215"/>
      <c r="F64" s="215"/>
      <c r="G64" s="215"/>
      <c r="H64" s="215"/>
      <c r="I64" s="39" t="s">
        <v>53</v>
      </c>
      <c r="J64" s="40"/>
      <c r="K64" s="39" t="s">
        <v>101</v>
      </c>
      <c r="L64" s="46"/>
      <c r="M64" s="47"/>
      <c r="N64" s="47"/>
      <c r="O64" s="47"/>
      <c r="P64" s="47"/>
      <c r="Q64" s="47"/>
      <c r="R64" s="43"/>
      <c r="S64" s="44"/>
    </row>
    <row r="65" spans="1:20" ht="13.5" customHeight="1">
      <c r="A65" s="38" t="s">
        <v>102</v>
      </c>
      <c r="B65" s="216" t="s">
        <v>103</v>
      </c>
      <c r="C65" s="216"/>
      <c r="D65" s="216"/>
      <c r="E65" s="216"/>
      <c r="F65" s="216"/>
      <c r="G65" s="216"/>
      <c r="H65" s="216"/>
      <c r="I65" s="216"/>
      <c r="J65" s="216"/>
      <c r="K65" s="216"/>
      <c r="L65" s="216"/>
      <c r="M65" s="216"/>
      <c r="N65" s="216"/>
      <c r="O65" s="216"/>
      <c r="P65" s="216"/>
      <c r="Q65" s="216"/>
      <c r="R65" s="217" t="s">
        <v>104</v>
      </c>
      <c r="S65" s="218">
        <f>IF(J63&gt;Q67,0,J63)</f>
        <v>0</v>
      </c>
      <c r="T65" s="210" t="s">
        <v>105</v>
      </c>
    </row>
    <row r="66" spans="1:20" ht="27.75" customHeight="1">
      <c r="A66" s="45"/>
      <c r="B66" s="48">
        <v>3</v>
      </c>
      <c r="C66" s="48">
        <v>4</v>
      </c>
      <c r="D66" s="48">
        <v>5</v>
      </c>
      <c r="E66" s="48">
        <v>6</v>
      </c>
      <c r="F66" s="48">
        <v>7</v>
      </c>
      <c r="G66" s="48">
        <v>8</v>
      </c>
      <c r="H66" s="48">
        <v>9</v>
      </c>
      <c r="I66" s="48">
        <v>10</v>
      </c>
      <c r="J66" s="48">
        <v>11</v>
      </c>
      <c r="K66" s="48">
        <v>12</v>
      </c>
      <c r="L66" s="48">
        <v>1</v>
      </c>
      <c r="M66" s="48">
        <v>2</v>
      </c>
      <c r="N66" s="48">
        <v>3</v>
      </c>
      <c r="O66" s="48">
        <v>4</v>
      </c>
      <c r="P66" s="48">
        <v>5</v>
      </c>
      <c r="Q66" s="49" t="s">
        <v>107</v>
      </c>
      <c r="R66" s="217"/>
      <c r="S66" s="218"/>
      <c r="T66" s="210"/>
    </row>
    <row r="67" spans="1:20" ht="28.5" customHeight="1">
      <c r="A67" s="97" t="s">
        <v>517</v>
      </c>
      <c r="B67" s="51"/>
      <c r="C67" s="51"/>
      <c r="D67" s="51"/>
      <c r="E67" s="51"/>
      <c r="F67" s="51"/>
      <c r="G67" s="51"/>
      <c r="H67" s="51"/>
      <c r="I67" s="51"/>
      <c r="J67" s="51"/>
      <c r="K67" s="51"/>
      <c r="L67" s="51"/>
      <c r="M67" s="51"/>
      <c r="N67" s="51"/>
      <c r="O67" s="51"/>
      <c r="P67" s="51"/>
      <c r="Q67" s="52">
        <f>SUM(B67:P67)</f>
        <v>0</v>
      </c>
      <c r="R67" s="211" t="s">
        <v>108</v>
      </c>
      <c r="S67" s="211"/>
      <c r="T67" s="53"/>
    </row>
    <row r="68" spans="1:20" ht="24" customHeight="1">
      <c r="A68" s="50" t="s">
        <v>109</v>
      </c>
      <c r="B68" s="51"/>
      <c r="C68" s="51"/>
      <c r="D68" s="51"/>
      <c r="E68" s="51"/>
      <c r="F68" s="51"/>
      <c r="G68" s="51"/>
      <c r="H68" s="51"/>
      <c r="I68" s="51"/>
      <c r="J68" s="51"/>
      <c r="K68" s="51"/>
      <c r="L68" s="51"/>
      <c r="M68" s="51"/>
      <c r="N68" s="51"/>
      <c r="O68" s="51"/>
      <c r="P68" s="51"/>
      <c r="Q68" s="52"/>
      <c r="R68" s="212">
        <f>S65*J64</f>
        <v>0</v>
      </c>
      <c r="S68" s="212"/>
      <c r="T68" s="53"/>
    </row>
    <row r="69" spans="1:20" ht="24" customHeight="1">
      <c r="A69" s="50" t="s">
        <v>110</v>
      </c>
      <c r="B69" s="52">
        <f>IF($T69=0,0,VLOOKUP($T69,単価データ!$A$1:$AH$10714,17,FALSE))</f>
        <v>0</v>
      </c>
      <c r="C69" s="52">
        <f>IF($T69=0,0,VLOOKUP($T69,単価データ!$A$1:$AH$10714,19,FALSE))</f>
        <v>0</v>
      </c>
      <c r="D69" s="52">
        <f>IF($T69=0,0,VLOOKUP($T69,単価データ!$A$1:$AH$10714,22,FALSE))</f>
        <v>0</v>
      </c>
      <c r="E69" s="52">
        <f>IF($T69=0,0,VLOOKUP($T69,単価データ!$A$1:$AH$10714,23,FALSE))</f>
        <v>0</v>
      </c>
      <c r="F69" s="52">
        <f>IF($T69=0,0,VLOOKUP($T69,単価データ!$A$1:$AH$10714,24,FALSE))</f>
        <v>0</v>
      </c>
      <c r="G69" s="52">
        <f>IF($T69=0,0,VLOOKUP($T69,単価データ!$A$1:$AH$10714,25,FALSE))</f>
        <v>0</v>
      </c>
      <c r="H69" s="52">
        <f>IF($T69=0,0,VLOOKUP($T69,単価データ!$A$1:$AH$10714,26,FALSE))</f>
        <v>0</v>
      </c>
      <c r="I69" s="52">
        <f>IF($T69=0,0,VLOOKUP($T69,単価データ!$A$1:$AH$10714,27,FALSE))</f>
        <v>0</v>
      </c>
      <c r="J69" s="52">
        <f>IF($T69=0,0,VLOOKUP($T69,単価データ!$A$1:$AH$10714,28,FALSE))</f>
        <v>0</v>
      </c>
      <c r="K69" s="52">
        <f>IF($T69=0,0,VLOOKUP($T69,単価データ!$A$1:$AH$10714,29,FALSE))</f>
        <v>0</v>
      </c>
      <c r="L69" s="52">
        <f>IF($T69=0,0,VLOOKUP($T69,単価データ!$A$1:$AH$10714,30,FALSE))</f>
        <v>0</v>
      </c>
      <c r="M69" s="52">
        <f>IF($T69=0,0,VLOOKUP($T69,単価データ!$A$1:$AH$10714,31,FALSE))</f>
        <v>0</v>
      </c>
      <c r="N69" s="52">
        <f>IF($T69=0,0,VLOOKUP($T69,単価データ!$A$1:$AH$10714,32,FALSE))</f>
        <v>0</v>
      </c>
      <c r="O69" s="52">
        <f>IF($T69=0,0,VLOOKUP($T69,単価データ!$A$1:$AH$10714,33,FALSE))</f>
        <v>0</v>
      </c>
      <c r="P69" s="52">
        <f>IF($T69=0,0,VLOOKUP($T69,単価データ!$A$1:$AH$10714,34,FALSE))</f>
        <v>0</v>
      </c>
      <c r="Q69" s="55" t="s">
        <v>111</v>
      </c>
      <c r="R69" s="213" t="s">
        <v>112</v>
      </c>
      <c r="S69" s="213"/>
      <c r="T69" s="56"/>
    </row>
    <row r="70" spans="1:20" ht="25.5">
      <c r="A70" s="50" t="s">
        <v>113</v>
      </c>
      <c r="B70" s="52">
        <f t="shared" ref="B70:P70" si="15">B67*B68</f>
        <v>0</v>
      </c>
      <c r="C70" s="52">
        <f t="shared" si="15"/>
        <v>0</v>
      </c>
      <c r="D70" s="52">
        <f t="shared" si="15"/>
        <v>0</v>
      </c>
      <c r="E70" s="52">
        <f t="shared" si="15"/>
        <v>0</v>
      </c>
      <c r="F70" s="52">
        <f t="shared" si="15"/>
        <v>0</v>
      </c>
      <c r="G70" s="52">
        <f t="shared" si="15"/>
        <v>0</v>
      </c>
      <c r="H70" s="52">
        <f t="shared" si="15"/>
        <v>0</v>
      </c>
      <c r="I70" s="52">
        <f t="shared" si="15"/>
        <v>0</v>
      </c>
      <c r="J70" s="52">
        <f t="shared" si="15"/>
        <v>0</v>
      </c>
      <c r="K70" s="52">
        <f t="shared" si="15"/>
        <v>0</v>
      </c>
      <c r="L70" s="52">
        <f t="shared" si="15"/>
        <v>0</v>
      </c>
      <c r="M70" s="52">
        <f t="shared" si="15"/>
        <v>0</v>
      </c>
      <c r="N70" s="52">
        <f t="shared" si="15"/>
        <v>0</v>
      </c>
      <c r="O70" s="52">
        <f t="shared" si="15"/>
        <v>0</v>
      </c>
      <c r="P70" s="52">
        <f t="shared" si="15"/>
        <v>0</v>
      </c>
      <c r="Q70" s="52">
        <f t="shared" ref="Q70:Q71" si="16">SUM(B70:P70)</f>
        <v>0</v>
      </c>
      <c r="R70" s="213">
        <f>IF(S65=0,0,IF(J63=Q67,Q70,ROUNDDOWN((J63/Q67)*Q70,0)))</f>
        <v>0</v>
      </c>
      <c r="S70" s="213"/>
      <c r="T70" s="53"/>
    </row>
    <row r="71" spans="1:20" ht="25.5">
      <c r="A71" s="57" t="s">
        <v>114</v>
      </c>
      <c r="B71" s="58">
        <f t="shared" ref="B71:P71" si="17">B67*B69</f>
        <v>0</v>
      </c>
      <c r="C71" s="58">
        <f t="shared" si="17"/>
        <v>0</v>
      </c>
      <c r="D71" s="58">
        <f t="shared" si="17"/>
        <v>0</v>
      </c>
      <c r="E71" s="58">
        <f t="shared" si="17"/>
        <v>0</v>
      </c>
      <c r="F71" s="58">
        <f t="shared" si="17"/>
        <v>0</v>
      </c>
      <c r="G71" s="58">
        <f t="shared" si="17"/>
        <v>0</v>
      </c>
      <c r="H71" s="58">
        <f t="shared" si="17"/>
        <v>0</v>
      </c>
      <c r="I71" s="58">
        <f t="shared" si="17"/>
        <v>0</v>
      </c>
      <c r="J71" s="58">
        <f t="shared" si="17"/>
        <v>0</v>
      </c>
      <c r="K71" s="58">
        <f t="shared" si="17"/>
        <v>0</v>
      </c>
      <c r="L71" s="58">
        <f t="shared" si="17"/>
        <v>0</v>
      </c>
      <c r="M71" s="58">
        <f t="shared" si="17"/>
        <v>0</v>
      </c>
      <c r="N71" s="58">
        <f t="shared" si="17"/>
        <v>0</v>
      </c>
      <c r="O71" s="58">
        <f t="shared" si="17"/>
        <v>0</v>
      </c>
      <c r="P71" s="58">
        <f t="shared" si="17"/>
        <v>0</v>
      </c>
      <c r="Q71" s="58">
        <f t="shared" si="16"/>
        <v>0</v>
      </c>
      <c r="R71" s="211" t="s">
        <v>115</v>
      </c>
      <c r="S71" s="211"/>
      <c r="T71" s="53"/>
    </row>
    <row r="72" spans="1:20" ht="26.25" customHeight="1">
      <c r="A72" s="59" t="s">
        <v>116</v>
      </c>
      <c r="B72" s="214" t="s">
        <v>117</v>
      </c>
      <c r="C72" s="214"/>
      <c r="D72" s="214"/>
      <c r="E72" s="214"/>
      <c r="F72" s="214"/>
      <c r="G72" s="214"/>
      <c r="H72" s="214"/>
      <c r="I72" s="60">
        <f>Q71</f>
        <v>0</v>
      </c>
      <c r="J72" s="61" t="s">
        <v>118</v>
      </c>
      <c r="K72" s="60">
        <f>Q67</f>
        <v>0</v>
      </c>
      <c r="L72" s="62" t="s">
        <v>53</v>
      </c>
      <c r="M72" s="60"/>
      <c r="N72" s="61"/>
      <c r="O72" s="63">
        <f>IF(K72=0,0,I72/K72)</f>
        <v>0</v>
      </c>
      <c r="P72" s="64" t="s">
        <v>69</v>
      </c>
      <c r="Q72" s="65">
        <f>IF(LEN(ROUND(O72,0))&lt;4,ROUND(O72,0),ROUND(O72,-(LEN(ROUND(O72,0))-3)))</f>
        <v>0</v>
      </c>
      <c r="R72" s="213">
        <f>S65*Q72</f>
        <v>0</v>
      </c>
      <c r="S72" s="213"/>
      <c r="T72" s="53"/>
    </row>
    <row r="74" spans="1:20">
      <c r="A74" s="38" t="s">
        <v>130</v>
      </c>
      <c r="B74" s="215" t="s">
        <v>97</v>
      </c>
      <c r="C74" s="215"/>
      <c r="D74" s="215"/>
      <c r="E74" s="215"/>
      <c r="F74" s="215"/>
      <c r="G74" s="215"/>
      <c r="H74" s="215"/>
      <c r="I74" s="39" t="s">
        <v>53</v>
      </c>
      <c r="J74" s="40">
        <v>1</v>
      </c>
      <c r="K74" s="68" t="s">
        <v>125</v>
      </c>
      <c r="L74" s="42"/>
      <c r="M74" s="43"/>
      <c r="N74" s="43"/>
      <c r="O74" s="43"/>
      <c r="P74" s="43"/>
      <c r="Q74" s="43"/>
      <c r="R74" s="43"/>
      <c r="S74" s="44"/>
    </row>
    <row r="75" spans="1:20">
      <c r="A75" s="45"/>
      <c r="B75" s="215" t="s">
        <v>100</v>
      </c>
      <c r="C75" s="215"/>
      <c r="D75" s="215"/>
      <c r="E75" s="215"/>
      <c r="F75" s="215"/>
      <c r="G75" s="215"/>
      <c r="H75" s="215"/>
      <c r="I75" s="39" t="s">
        <v>53</v>
      </c>
      <c r="J75" s="40"/>
      <c r="K75" s="39" t="s">
        <v>101</v>
      </c>
      <c r="L75" s="46"/>
      <c r="M75" s="47"/>
      <c r="N75" s="47"/>
      <c r="O75" s="47"/>
      <c r="P75" s="47"/>
      <c r="Q75" s="47"/>
      <c r="R75" s="43"/>
      <c r="S75" s="44"/>
    </row>
    <row r="76" spans="1:20" ht="13.5" customHeight="1">
      <c r="A76" s="38" t="s">
        <v>102</v>
      </c>
      <c r="B76" s="216" t="s">
        <v>103</v>
      </c>
      <c r="C76" s="216"/>
      <c r="D76" s="216"/>
      <c r="E76" s="216"/>
      <c r="F76" s="216"/>
      <c r="G76" s="216"/>
      <c r="H76" s="216"/>
      <c r="I76" s="216"/>
      <c r="J76" s="216"/>
      <c r="K76" s="216"/>
      <c r="L76" s="216"/>
      <c r="M76" s="216"/>
      <c r="N76" s="216"/>
      <c r="O76" s="216"/>
      <c r="P76" s="216"/>
      <c r="Q76" s="216"/>
      <c r="R76" s="217" t="s">
        <v>104</v>
      </c>
      <c r="S76" s="218">
        <f>IF(J74&gt;Q78,0,J74)</f>
        <v>0</v>
      </c>
      <c r="T76" s="210" t="s">
        <v>105</v>
      </c>
    </row>
    <row r="77" spans="1:20" ht="27.75" customHeight="1">
      <c r="A77" s="45"/>
      <c r="B77" s="48">
        <v>3</v>
      </c>
      <c r="C77" s="48">
        <v>4</v>
      </c>
      <c r="D77" s="48">
        <v>5</v>
      </c>
      <c r="E77" s="48">
        <v>6</v>
      </c>
      <c r="F77" s="48">
        <v>7</v>
      </c>
      <c r="G77" s="48">
        <v>8</v>
      </c>
      <c r="H77" s="48">
        <v>9</v>
      </c>
      <c r="I77" s="48">
        <v>10</v>
      </c>
      <c r="J77" s="48">
        <v>11</v>
      </c>
      <c r="K77" s="48">
        <v>12</v>
      </c>
      <c r="L77" s="48">
        <v>1</v>
      </c>
      <c r="M77" s="48">
        <v>2</v>
      </c>
      <c r="N77" s="48">
        <v>3</v>
      </c>
      <c r="O77" s="48">
        <v>4</v>
      </c>
      <c r="P77" s="48">
        <v>5</v>
      </c>
      <c r="Q77" s="49" t="s">
        <v>107</v>
      </c>
      <c r="R77" s="217"/>
      <c r="S77" s="218"/>
      <c r="T77" s="210"/>
    </row>
    <row r="78" spans="1:20" ht="28.5" customHeight="1">
      <c r="A78" s="97" t="s">
        <v>517</v>
      </c>
      <c r="B78" s="51"/>
      <c r="C78" s="51"/>
      <c r="D78" s="51"/>
      <c r="E78" s="51"/>
      <c r="F78" s="51"/>
      <c r="G78" s="51"/>
      <c r="H78" s="51"/>
      <c r="I78" s="51"/>
      <c r="J78" s="51"/>
      <c r="K78" s="51"/>
      <c r="L78" s="51"/>
      <c r="M78" s="51"/>
      <c r="N78" s="51"/>
      <c r="O78" s="51"/>
      <c r="P78" s="51"/>
      <c r="Q78" s="52">
        <f>SUM(B78:P78)</f>
        <v>0</v>
      </c>
      <c r="R78" s="211" t="s">
        <v>108</v>
      </c>
      <c r="S78" s="211"/>
      <c r="T78" s="53"/>
    </row>
    <row r="79" spans="1:20" ht="24" customHeight="1">
      <c r="A79" s="50" t="s">
        <v>109</v>
      </c>
      <c r="B79" s="51"/>
      <c r="C79" s="51"/>
      <c r="D79" s="51"/>
      <c r="E79" s="51"/>
      <c r="F79" s="51"/>
      <c r="G79" s="51"/>
      <c r="H79" s="51"/>
      <c r="I79" s="51"/>
      <c r="J79" s="51"/>
      <c r="K79" s="51"/>
      <c r="L79" s="51"/>
      <c r="M79" s="51"/>
      <c r="N79" s="51"/>
      <c r="O79" s="51"/>
      <c r="P79" s="51"/>
      <c r="Q79" s="52"/>
      <c r="R79" s="212">
        <f>S76*J75</f>
        <v>0</v>
      </c>
      <c r="S79" s="212"/>
      <c r="T79" s="53"/>
    </row>
    <row r="80" spans="1:20" ht="24" customHeight="1">
      <c r="A80" s="50" t="s">
        <v>110</v>
      </c>
      <c r="B80" s="52">
        <f>IF($T80=0,0,VLOOKUP($T80,単価データ!$A$1:$AH$10714,17,FALSE))</f>
        <v>0</v>
      </c>
      <c r="C80" s="52">
        <f>IF($T80=0,0,VLOOKUP($T80,単価データ!$A$1:$AH$10714,19,FALSE))</f>
        <v>0</v>
      </c>
      <c r="D80" s="52">
        <f>IF($T80=0,0,VLOOKUP($T80,単価データ!$A$1:$AH$10714,22,FALSE))</f>
        <v>0</v>
      </c>
      <c r="E80" s="52">
        <f>IF($T80=0,0,VLOOKUP($T80,単価データ!$A$1:$AH$10714,23,FALSE))</f>
        <v>0</v>
      </c>
      <c r="F80" s="52">
        <f>IF($T80=0,0,VLOOKUP($T80,単価データ!$A$1:$AH$10714,24,FALSE))</f>
        <v>0</v>
      </c>
      <c r="G80" s="52">
        <f>IF($T80=0,0,VLOOKUP($T80,単価データ!$A$1:$AH$10714,25,FALSE))</f>
        <v>0</v>
      </c>
      <c r="H80" s="52">
        <f>IF($T80=0,0,VLOOKUP($T80,単価データ!$A$1:$AH$10714,26,FALSE))</f>
        <v>0</v>
      </c>
      <c r="I80" s="52">
        <f>IF($T80=0,0,VLOOKUP($T80,単価データ!$A$1:$AH$10714,27,FALSE))</f>
        <v>0</v>
      </c>
      <c r="J80" s="52">
        <f>IF($T80=0,0,VLOOKUP($T80,単価データ!$A$1:$AH$10714,28,FALSE))</f>
        <v>0</v>
      </c>
      <c r="K80" s="52">
        <f>IF($T80=0,0,VLOOKUP($T80,単価データ!$A$1:$AH$10714,29,FALSE))</f>
        <v>0</v>
      </c>
      <c r="L80" s="52">
        <f>IF($T80=0,0,VLOOKUP($T80,単価データ!$A$1:$AH$10714,30,FALSE))</f>
        <v>0</v>
      </c>
      <c r="M80" s="52">
        <f>IF($T80=0,0,VLOOKUP($T80,単価データ!$A$1:$AH$10714,31,FALSE))</f>
        <v>0</v>
      </c>
      <c r="N80" s="52">
        <f>IF($T80=0,0,VLOOKUP($T80,単価データ!$A$1:$AH$10714,32,FALSE))</f>
        <v>0</v>
      </c>
      <c r="O80" s="52">
        <f>IF($T80=0,0,VLOOKUP($T80,単価データ!$A$1:$AH$10714,33,FALSE))</f>
        <v>0</v>
      </c>
      <c r="P80" s="52">
        <f>IF($T80=0,0,VLOOKUP($T80,単価データ!$A$1:$AH$10714,34,FALSE))</f>
        <v>0</v>
      </c>
      <c r="Q80" s="55" t="s">
        <v>111</v>
      </c>
      <c r="R80" s="213" t="s">
        <v>112</v>
      </c>
      <c r="S80" s="213"/>
      <c r="T80" s="56"/>
    </row>
    <row r="81" spans="1:20" ht="25.5">
      <c r="A81" s="50" t="s">
        <v>113</v>
      </c>
      <c r="B81" s="52">
        <f t="shared" ref="B81:P81" si="18">B78*B79</f>
        <v>0</v>
      </c>
      <c r="C81" s="52">
        <f t="shared" si="18"/>
        <v>0</v>
      </c>
      <c r="D81" s="52">
        <f t="shared" si="18"/>
        <v>0</v>
      </c>
      <c r="E81" s="52">
        <f t="shared" si="18"/>
        <v>0</v>
      </c>
      <c r="F81" s="52">
        <f t="shared" si="18"/>
        <v>0</v>
      </c>
      <c r="G81" s="52">
        <f t="shared" si="18"/>
        <v>0</v>
      </c>
      <c r="H81" s="52">
        <f t="shared" si="18"/>
        <v>0</v>
      </c>
      <c r="I81" s="52">
        <f t="shared" si="18"/>
        <v>0</v>
      </c>
      <c r="J81" s="52">
        <f t="shared" si="18"/>
        <v>0</v>
      </c>
      <c r="K81" s="52">
        <f t="shared" si="18"/>
        <v>0</v>
      </c>
      <c r="L81" s="52">
        <f t="shared" si="18"/>
        <v>0</v>
      </c>
      <c r="M81" s="52">
        <f t="shared" si="18"/>
        <v>0</v>
      </c>
      <c r="N81" s="52">
        <f t="shared" si="18"/>
        <v>0</v>
      </c>
      <c r="O81" s="52">
        <f t="shared" si="18"/>
        <v>0</v>
      </c>
      <c r="P81" s="52">
        <f t="shared" si="18"/>
        <v>0</v>
      </c>
      <c r="Q81" s="52">
        <f t="shared" ref="Q81:Q82" si="19">SUM(B81:P81)</f>
        <v>0</v>
      </c>
      <c r="R81" s="213">
        <f>IF(S76=0,0,IF(J74=Q78,Q81,ROUNDDOWN((J74/Q78)*Q81,0)))</f>
        <v>0</v>
      </c>
      <c r="S81" s="213"/>
      <c r="T81" s="53"/>
    </row>
    <row r="82" spans="1:20" ht="25.5">
      <c r="A82" s="57" t="s">
        <v>114</v>
      </c>
      <c r="B82" s="58">
        <f t="shared" ref="B82:P82" si="20">B78*B80</f>
        <v>0</v>
      </c>
      <c r="C82" s="58">
        <f t="shared" si="20"/>
        <v>0</v>
      </c>
      <c r="D82" s="58">
        <f t="shared" si="20"/>
        <v>0</v>
      </c>
      <c r="E82" s="58">
        <f t="shared" si="20"/>
        <v>0</v>
      </c>
      <c r="F82" s="58">
        <f t="shared" si="20"/>
        <v>0</v>
      </c>
      <c r="G82" s="58">
        <f t="shared" si="20"/>
        <v>0</v>
      </c>
      <c r="H82" s="58">
        <f t="shared" si="20"/>
        <v>0</v>
      </c>
      <c r="I82" s="58">
        <f t="shared" si="20"/>
        <v>0</v>
      </c>
      <c r="J82" s="58">
        <f t="shared" si="20"/>
        <v>0</v>
      </c>
      <c r="K82" s="58">
        <f t="shared" si="20"/>
        <v>0</v>
      </c>
      <c r="L82" s="58">
        <f t="shared" si="20"/>
        <v>0</v>
      </c>
      <c r="M82" s="58">
        <f t="shared" si="20"/>
        <v>0</v>
      </c>
      <c r="N82" s="58">
        <f t="shared" si="20"/>
        <v>0</v>
      </c>
      <c r="O82" s="58">
        <f t="shared" si="20"/>
        <v>0</v>
      </c>
      <c r="P82" s="58">
        <f t="shared" si="20"/>
        <v>0</v>
      </c>
      <c r="Q82" s="58">
        <f t="shared" si="19"/>
        <v>0</v>
      </c>
      <c r="R82" s="211" t="s">
        <v>115</v>
      </c>
      <c r="S82" s="211"/>
      <c r="T82" s="53"/>
    </row>
    <row r="83" spans="1:20" ht="26.25" customHeight="1">
      <c r="A83" s="59" t="s">
        <v>116</v>
      </c>
      <c r="B83" s="214" t="s">
        <v>117</v>
      </c>
      <c r="C83" s="214"/>
      <c r="D83" s="214"/>
      <c r="E83" s="214"/>
      <c r="F83" s="214"/>
      <c r="G83" s="214"/>
      <c r="H83" s="214"/>
      <c r="I83" s="60">
        <f>Q82</f>
        <v>0</v>
      </c>
      <c r="J83" s="61" t="s">
        <v>118</v>
      </c>
      <c r="K83" s="60">
        <f>Q78</f>
        <v>0</v>
      </c>
      <c r="L83" s="62" t="s">
        <v>53</v>
      </c>
      <c r="M83" s="60"/>
      <c r="N83" s="61"/>
      <c r="O83" s="63">
        <f>IF(K83=0,0,I83/K83)</f>
        <v>0</v>
      </c>
      <c r="P83" s="64" t="s">
        <v>69</v>
      </c>
      <c r="Q83" s="65">
        <f>IF(LEN(ROUND(O83,0))&lt;4,ROUND(O83,0),ROUND(O83,-(LEN(ROUND(O83,0))-3)))</f>
        <v>0</v>
      </c>
      <c r="R83" s="213">
        <f>S76*Q83</f>
        <v>0</v>
      </c>
      <c r="S83" s="213"/>
      <c r="T83" s="53"/>
    </row>
    <row r="85" spans="1:20">
      <c r="A85" s="38" t="s">
        <v>131</v>
      </c>
      <c r="B85" s="215" t="s">
        <v>97</v>
      </c>
      <c r="C85" s="215"/>
      <c r="D85" s="215"/>
      <c r="E85" s="215"/>
      <c r="F85" s="215"/>
      <c r="G85" s="215"/>
      <c r="H85" s="215"/>
      <c r="I85" s="39" t="s">
        <v>53</v>
      </c>
      <c r="J85" s="40">
        <v>1</v>
      </c>
      <c r="K85" s="68" t="s">
        <v>125</v>
      </c>
      <c r="L85" s="42"/>
      <c r="M85" s="43"/>
      <c r="N85" s="43"/>
      <c r="O85" s="43"/>
      <c r="P85" s="43"/>
      <c r="Q85" s="43"/>
      <c r="R85" s="43"/>
      <c r="S85" s="44"/>
    </row>
    <row r="86" spans="1:20">
      <c r="A86" s="45"/>
      <c r="B86" s="215" t="s">
        <v>100</v>
      </c>
      <c r="C86" s="215"/>
      <c r="D86" s="215"/>
      <c r="E86" s="215"/>
      <c r="F86" s="215"/>
      <c r="G86" s="215"/>
      <c r="H86" s="215"/>
      <c r="I86" s="39" t="s">
        <v>53</v>
      </c>
      <c r="J86" s="40"/>
      <c r="K86" s="39" t="s">
        <v>101</v>
      </c>
      <c r="L86" s="46"/>
      <c r="M86" s="47"/>
      <c r="N86" s="47"/>
      <c r="O86" s="47"/>
      <c r="P86" s="47"/>
      <c r="Q86" s="47"/>
      <c r="R86" s="43"/>
      <c r="S86" s="44"/>
    </row>
    <row r="87" spans="1:20" ht="13.5" customHeight="1">
      <c r="A87" s="38" t="s">
        <v>102</v>
      </c>
      <c r="B87" s="216" t="s">
        <v>103</v>
      </c>
      <c r="C87" s="216"/>
      <c r="D87" s="216"/>
      <c r="E87" s="216"/>
      <c r="F87" s="216"/>
      <c r="G87" s="216"/>
      <c r="H87" s="216"/>
      <c r="I87" s="216"/>
      <c r="J87" s="216"/>
      <c r="K87" s="216"/>
      <c r="L87" s="216"/>
      <c r="M87" s="216"/>
      <c r="N87" s="216"/>
      <c r="O87" s="216"/>
      <c r="P87" s="216"/>
      <c r="Q87" s="216"/>
      <c r="R87" s="217" t="s">
        <v>104</v>
      </c>
      <c r="S87" s="218">
        <f>IF(J85&gt;Q89,0,J85)</f>
        <v>0</v>
      </c>
      <c r="T87" s="210" t="s">
        <v>105</v>
      </c>
    </row>
    <row r="88" spans="1:20" ht="27.75" customHeight="1">
      <c r="A88" s="45"/>
      <c r="B88" s="48">
        <v>3</v>
      </c>
      <c r="C88" s="48">
        <v>4</v>
      </c>
      <c r="D88" s="48">
        <v>5</v>
      </c>
      <c r="E88" s="48">
        <v>6</v>
      </c>
      <c r="F88" s="48">
        <v>7</v>
      </c>
      <c r="G88" s="48">
        <v>8</v>
      </c>
      <c r="H88" s="48">
        <v>9</v>
      </c>
      <c r="I88" s="48">
        <v>10</v>
      </c>
      <c r="J88" s="48">
        <v>11</v>
      </c>
      <c r="K88" s="48">
        <v>12</v>
      </c>
      <c r="L88" s="48">
        <v>1</v>
      </c>
      <c r="M88" s="48">
        <v>2</v>
      </c>
      <c r="N88" s="48">
        <v>3</v>
      </c>
      <c r="O88" s="48">
        <v>4</v>
      </c>
      <c r="P88" s="48">
        <v>5</v>
      </c>
      <c r="Q88" s="49" t="s">
        <v>107</v>
      </c>
      <c r="R88" s="217"/>
      <c r="S88" s="218"/>
      <c r="T88" s="210"/>
    </row>
    <row r="89" spans="1:20" ht="28.5" customHeight="1">
      <c r="A89" s="97" t="s">
        <v>517</v>
      </c>
      <c r="B89" s="51"/>
      <c r="C89" s="51"/>
      <c r="D89" s="51"/>
      <c r="E89" s="51"/>
      <c r="F89" s="51"/>
      <c r="G89" s="51"/>
      <c r="H89" s="51"/>
      <c r="I89" s="51"/>
      <c r="J89" s="51"/>
      <c r="K89" s="51"/>
      <c r="L89" s="51"/>
      <c r="M89" s="51"/>
      <c r="N89" s="51"/>
      <c r="O89" s="51"/>
      <c r="P89" s="51"/>
      <c r="Q89" s="52">
        <f>SUM(B89:P89)</f>
        <v>0</v>
      </c>
      <c r="R89" s="211" t="s">
        <v>108</v>
      </c>
      <c r="S89" s="211"/>
      <c r="T89" s="53"/>
    </row>
    <row r="90" spans="1:20" ht="24" customHeight="1">
      <c r="A90" s="50" t="s">
        <v>109</v>
      </c>
      <c r="B90" s="51"/>
      <c r="C90" s="51"/>
      <c r="D90" s="51"/>
      <c r="E90" s="51"/>
      <c r="F90" s="51"/>
      <c r="G90" s="51"/>
      <c r="H90" s="51"/>
      <c r="I90" s="51"/>
      <c r="J90" s="51"/>
      <c r="K90" s="51"/>
      <c r="L90" s="51"/>
      <c r="M90" s="51"/>
      <c r="N90" s="51"/>
      <c r="O90" s="51"/>
      <c r="P90" s="51"/>
      <c r="Q90" s="52"/>
      <c r="R90" s="212">
        <f>S87*J86</f>
        <v>0</v>
      </c>
      <c r="S90" s="212"/>
      <c r="T90" s="53"/>
    </row>
    <row r="91" spans="1:20" ht="24" customHeight="1">
      <c r="A91" s="50" t="s">
        <v>110</v>
      </c>
      <c r="B91" s="52">
        <f>IF($T91=0,0,VLOOKUP($T91,単価データ!$A$1:$AH$10714,17,FALSE))</f>
        <v>0</v>
      </c>
      <c r="C91" s="52">
        <f>IF($T91=0,0,VLOOKUP($T91,単価データ!$A$1:$AH$10714,19,FALSE))</f>
        <v>0</v>
      </c>
      <c r="D91" s="52">
        <f>IF($T91=0,0,VLOOKUP($T91,単価データ!$A$1:$AH$10714,22,FALSE))</f>
        <v>0</v>
      </c>
      <c r="E91" s="52">
        <f>IF($T91=0,0,VLOOKUP($T91,単価データ!$A$1:$AH$10714,23,FALSE))</f>
        <v>0</v>
      </c>
      <c r="F91" s="52">
        <f>IF($T91=0,0,VLOOKUP($T91,単価データ!$A$1:$AH$10714,24,FALSE))</f>
        <v>0</v>
      </c>
      <c r="G91" s="52">
        <f>IF($T91=0,0,VLOOKUP($T91,単価データ!$A$1:$AH$10714,25,FALSE))</f>
        <v>0</v>
      </c>
      <c r="H91" s="52">
        <f>IF($T91=0,0,VLOOKUP($T91,単価データ!$A$1:$AH$10714,26,FALSE))</f>
        <v>0</v>
      </c>
      <c r="I91" s="52">
        <f>IF($T91=0,0,VLOOKUP($T91,単価データ!$A$1:$AH$10714,27,FALSE))</f>
        <v>0</v>
      </c>
      <c r="J91" s="52">
        <f>IF($T91=0,0,VLOOKUP($T91,単価データ!$A$1:$AH$10714,28,FALSE))</f>
        <v>0</v>
      </c>
      <c r="K91" s="52">
        <f>IF($T91=0,0,VLOOKUP($T91,単価データ!$A$1:$AH$10714,29,FALSE))</f>
        <v>0</v>
      </c>
      <c r="L91" s="52">
        <f>IF($T91=0,0,VLOOKUP($T91,単価データ!$A$1:$AH$10714,30,FALSE))</f>
        <v>0</v>
      </c>
      <c r="M91" s="52">
        <f>IF($T91=0,0,VLOOKUP($T91,単価データ!$A$1:$AH$10714,31,FALSE))</f>
        <v>0</v>
      </c>
      <c r="N91" s="52">
        <f>IF($T91=0,0,VLOOKUP($T91,単価データ!$A$1:$AH$10714,32,FALSE))</f>
        <v>0</v>
      </c>
      <c r="O91" s="52">
        <f>IF($T91=0,0,VLOOKUP($T91,単価データ!$A$1:$AH$10714,33,FALSE))</f>
        <v>0</v>
      </c>
      <c r="P91" s="52">
        <f>IF($T91=0,0,VLOOKUP($T91,単価データ!$A$1:$AH$10714,34,FALSE))</f>
        <v>0</v>
      </c>
      <c r="Q91" s="55" t="s">
        <v>111</v>
      </c>
      <c r="R91" s="213" t="s">
        <v>112</v>
      </c>
      <c r="S91" s="213"/>
      <c r="T91" s="56"/>
    </row>
    <row r="92" spans="1:20" ht="25.5">
      <c r="A92" s="50" t="s">
        <v>113</v>
      </c>
      <c r="B92" s="52">
        <f t="shared" ref="B92:P92" si="21">B89*B90</f>
        <v>0</v>
      </c>
      <c r="C92" s="52">
        <f t="shared" si="21"/>
        <v>0</v>
      </c>
      <c r="D92" s="52">
        <f t="shared" si="21"/>
        <v>0</v>
      </c>
      <c r="E92" s="52">
        <f t="shared" si="21"/>
        <v>0</v>
      </c>
      <c r="F92" s="52">
        <f t="shared" si="21"/>
        <v>0</v>
      </c>
      <c r="G92" s="52">
        <f t="shared" si="21"/>
        <v>0</v>
      </c>
      <c r="H92" s="52">
        <f t="shared" si="21"/>
        <v>0</v>
      </c>
      <c r="I92" s="52">
        <f t="shared" si="21"/>
        <v>0</v>
      </c>
      <c r="J92" s="52">
        <f t="shared" si="21"/>
        <v>0</v>
      </c>
      <c r="K92" s="52">
        <f t="shared" si="21"/>
        <v>0</v>
      </c>
      <c r="L92" s="52">
        <f t="shared" si="21"/>
        <v>0</v>
      </c>
      <c r="M92" s="52">
        <f t="shared" si="21"/>
        <v>0</v>
      </c>
      <c r="N92" s="52">
        <f t="shared" si="21"/>
        <v>0</v>
      </c>
      <c r="O92" s="52">
        <f t="shared" si="21"/>
        <v>0</v>
      </c>
      <c r="P92" s="52">
        <f t="shared" si="21"/>
        <v>0</v>
      </c>
      <c r="Q92" s="52">
        <f t="shared" ref="Q92:Q93" si="22">SUM(B92:P92)</f>
        <v>0</v>
      </c>
      <c r="R92" s="213">
        <f>IF(S87=0,0,IF(J85=Q89,Q92,ROUNDDOWN((J85/Q89)*Q92,0)))</f>
        <v>0</v>
      </c>
      <c r="S92" s="213"/>
      <c r="T92" s="53"/>
    </row>
    <row r="93" spans="1:20" ht="25.5">
      <c r="A93" s="57" t="s">
        <v>114</v>
      </c>
      <c r="B93" s="58">
        <f t="shared" ref="B93:P93" si="23">B89*B91</f>
        <v>0</v>
      </c>
      <c r="C93" s="58">
        <f t="shared" si="23"/>
        <v>0</v>
      </c>
      <c r="D93" s="58">
        <f t="shared" si="23"/>
        <v>0</v>
      </c>
      <c r="E93" s="58">
        <f t="shared" si="23"/>
        <v>0</v>
      </c>
      <c r="F93" s="58">
        <f t="shared" si="23"/>
        <v>0</v>
      </c>
      <c r="G93" s="58">
        <f t="shared" si="23"/>
        <v>0</v>
      </c>
      <c r="H93" s="58">
        <f t="shared" si="23"/>
        <v>0</v>
      </c>
      <c r="I93" s="58">
        <f t="shared" si="23"/>
        <v>0</v>
      </c>
      <c r="J93" s="58">
        <f t="shared" si="23"/>
        <v>0</v>
      </c>
      <c r="K93" s="58">
        <f t="shared" si="23"/>
        <v>0</v>
      </c>
      <c r="L93" s="58">
        <f t="shared" si="23"/>
        <v>0</v>
      </c>
      <c r="M93" s="58">
        <f t="shared" si="23"/>
        <v>0</v>
      </c>
      <c r="N93" s="58">
        <f t="shared" si="23"/>
        <v>0</v>
      </c>
      <c r="O93" s="58">
        <f t="shared" si="23"/>
        <v>0</v>
      </c>
      <c r="P93" s="58">
        <f t="shared" si="23"/>
        <v>0</v>
      </c>
      <c r="Q93" s="58">
        <f t="shared" si="22"/>
        <v>0</v>
      </c>
      <c r="R93" s="211" t="s">
        <v>115</v>
      </c>
      <c r="S93" s="211"/>
      <c r="T93" s="53"/>
    </row>
    <row r="94" spans="1:20" ht="26.25" customHeight="1">
      <c r="A94" s="59" t="s">
        <v>116</v>
      </c>
      <c r="B94" s="214" t="s">
        <v>117</v>
      </c>
      <c r="C94" s="214"/>
      <c r="D94" s="214"/>
      <c r="E94" s="214"/>
      <c r="F94" s="214"/>
      <c r="G94" s="214"/>
      <c r="H94" s="214"/>
      <c r="I94" s="60">
        <f>Q93</f>
        <v>0</v>
      </c>
      <c r="J94" s="61" t="s">
        <v>118</v>
      </c>
      <c r="K94" s="60">
        <f>Q89</f>
        <v>0</v>
      </c>
      <c r="L94" s="62" t="s">
        <v>53</v>
      </c>
      <c r="M94" s="60"/>
      <c r="N94" s="61"/>
      <c r="O94" s="63">
        <f>IF(K94=0,0,I94/K94)</f>
        <v>0</v>
      </c>
      <c r="P94" s="64" t="s">
        <v>69</v>
      </c>
      <c r="Q94" s="65">
        <f>IF(LEN(ROUND(O94,0))&lt;4,ROUND(O94,0),ROUND(O94,-(LEN(ROUND(O94,0))-3)))</f>
        <v>0</v>
      </c>
      <c r="R94" s="213">
        <f>S87*Q94</f>
        <v>0</v>
      </c>
      <c r="S94" s="213"/>
      <c r="T94" s="53"/>
    </row>
    <row r="96" spans="1:20">
      <c r="A96" s="38" t="s">
        <v>132</v>
      </c>
      <c r="B96" s="215" t="s">
        <v>97</v>
      </c>
      <c r="C96" s="215"/>
      <c r="D96" s="215"/>
      <c r="E96" s="215"/>
      <c r="F96" s="215"/>
      <c r="G96" s="215"/>
      <c r="H96" s="215"/>
      <c r="I96" s="39" t="s">
        <v>53</v>
      </c>
      <c r="J96" s="40">
        <v>1</v>
      </c>
      <c r="K96" s="68" t="s">
        <v>125</v>
      </c>
      <c r="L96" s="42"/>
      <c r="M96" s="43"/>
      <c r="N96" s="43"/>
      <c r="O96" s="43"/>
      <c r="P96" s="43"/>
      <c r="Q96" s="43"/>
      <c r="R96" s="43"/>
      <c r="S96" s="44"/>
    </row>
    <row r="97" spans="1:20">
      <c r="A97" s="45"/>
      <c r="B97" s="215" t="s">
        <v>100</v>
      </c>
      <c r="C97" s="215"/>
      <c r="D97" s="215"/>
      <c r="E97" s="215"/>
      <c r="F97" s="215"/>
      <c r="G97" s="215"/>
      <c r="H97" s="215"/>
      <c r="I97" s="39" t="s">
        <v>53</v>
      </c>
      <c r="J97" s="40"/>
      <c r="K97" s="39" t="s">
        <v>101</v>
      </c>
      <c r="L97" s="46"/>
      <c r="M97" s="47"/>
      <c r="N97" s="47"/>
      <c r="O97" s="47"/>
      <c r="P97" s="47"/>
      <c r="Q97" s="47"/>
      <c r="R97" s="43"/>
      <c r="S97" s="44"/>
    </row>
    <row r="98" spans="1:20" ht="13.5" customHeight="1">
      <c r="A98" s="38" t="s">
        <v>102</v>
      </c>
      <c r="B98" s="216" t="s">
        <v>103</v>
      </c>
      <c r="C98" s="216"/>
      <c r="D98" s="216"/>
      <c r="E98" s="216"/>
      <c r="F98" s="216"/>
      <c r="G98" s="216"/>
      <c r="H98" s="216"/>
      <c r="I98" s="216"/>
      <c r="J98" s="216"/>
      <c r="K98" s="216"/>
      <c r="L98" s="216"/>
      <c r="M98" s="216"/>
      <c r="N98" s="216"/>
      <c r="O98" s="216"/>
      <c r="P98" s="216"/>
      <c r="Q98" s="216"/>
      <c r="R98" s="217" t="s">
        <v>104</v>
      </c>
      <c r="S98" s="218">
        <f>IF(J96&gt;Q100,0,J96)</f>
        <v>0</v>
      </c>
      <c r="T98" s="210" t="s">
        <v>105</v>
      </c>
    </row>
    <row r="99" spans="1:20" ht="27.75" customHeight="1">
      <c r="A99" s="45"/>
      <c r="B99" s="48">
        <v>3</v>
      </c>
      <c r="C99" s="48">
        <v>4</v>
      </c>
      <c r="D99" s="48">
        <v>5</v>
      </c>
      <c r="E99" s="48">
        <v>6</v>
      </c>
      <c r="F99" s="48">
        <v>7</v>
      </c>
      <c r="G99" s="48">
        <v>8</v>
      </c>
      <c r="H99" s="48">
        <v>9</v>
      </c>
      <c r="I99" s="48">
        <v>10</v>
      </c>
      <c r="J99" s="48">
        <v>11</v>
      </c>
      <c r="K99" s="48">
        <v>12</v>
      </c>
      <c r="L99" s="48">
        <v>1</v>
      </c>
      <c r="M99" s="48">
        <v>2</v>
      </c>
      <c r="N99" s="48">
        <v>3</v>
      </c>
      <c r="O99" s="48">
        <v>4</v>
      </c>
      <c r="P99" s="48">
        <v>5</v>
      </c>
      <c r="Q99" s="49" t="s">
        <v>107</v>
      </c>
      <c r="R99" s="217"/>
      <c r="S99" s="218"/>
      <c r="T99" s="210"/>
    </row>
    <row r="100" spans="1:20" ht="28.5" customHeight="1">
      <c r="A100" s="97" t="s">
        <v>517</v>
      </c>
      <c r="B100" s="51"/>
      <c r="C100" s="51"/>
      <c r="D100" s="51"/>
      <c r="E100" s="51"/>
      <c r="F100" s="51"/>
      <c r="G100" s="51"/>
      <c r="H100" s="51"/>
      <c r="I100" s="51"/>
      <c r="J100" s="51"/>
      <c r="K100" s="51"/>
      <c r="L100" s="51"/>
      <c r="M100" s="51"/>
      <c r="N100" s="51"/>
      <c r="O100" s="51"/>
      <c r="P100" s="51"/>
      <c r="Q100" s="52">
        <f>SUM(B100:P100)</f>
        <v>0</v>
      </c>
      <c r="R100" s="211" t="s">
        <v>108</v>
      </c>
      <c r="S100" s="211"/>
      <c r="T100" s="53"/>
    </row>
    <row r="101" spans="1:20" ht="24" customHeight="1">
      <c r="A101" s="50" t="s">
        <v>109</v>
      </c>
      <c r="B101" s="51"/>
      <c r="C101" s="51"/>
      <c r="D101" s="51"/>
      <c r="E101" s="51"/>
      <c r="F101" s="51"/>
      <c r="G101" s="51"/>
      <c r="H101" s="51"/>
      <c r="I101" s="51"/>
      <c r="J101" s="51"/>
      <c r="K101" s="51"/>
      <c r="L101" s="51"/>
      <c r="M101" s="51"/>
      <c r="N101" s="51"/>
      <c r="O101" s="51"/>
      <c r="P101" s="51"/>
      <c r="Q101" s="52"/>
      <c r="R101" s="212">
        <f>S98*J97</f>
        <v>0</v>
      </c>
      <c r="S101" s="212"/>
      <c r="T101" s="53"/>
    </row>
    <row r="102" spans="1:20" ht="24" customHeight="1">
      <c r="A102" s="50" t="s">
        <v>110</v>
      </c>
      <c r="B102" s="52">
        <f>IF($T102=0,0,VLOOKUP($T102,単価データ!$A$1:$AH$10714,17,FALSE))</f>
        <v>0</v>
      </c>
      <c r="C102" s="52">
        <f>IF($T102=0,0,VLOOKUP($T102,単価データ!$A$1:$AH$10714,19,FALSE))</f>
        <v>0</v>
      </c>
      <c r="D102" s="52">
        <f>IF($T102=0,0,VLOOKUP($T102,単価データ!$A$1:$AH$10714,22,FALSE))</f>
        <v>0</v>
      </c>
      <c r="E102" s="52">
        <f>IF($T102=0,0,VLOOKUP($T102,単価データ!$A$1:$AH$10714,23,FALSE))</f>
        <v>0</v>
      </c>
      <c r="F102" s="52">
        <f>IF($T102=0,0,VLOOKUP($T102,単価データ!$A$1:$AH$10714,24,FALSE))</f>
        <v>0</v>
      </c>
      <c r="G102" s="52">
        <f>IF($T102=0,0,VLOOKUP($T102,単価データ!$A$1:$AH$10714,25,FALSE))</f>
        <v>0</v>
      </c>
      <c r="H102" s="52">
        <f>IF($T102=0,0,VLOOKUP($T102,単価データ!$A$1:$AH$10714,26,FALSE))</f>
        <v>0</v>
      </c>
      <c r="I102" s="52">
        <f>IF($T102=0,0,VLOOKUP($T102,単価データ!$A$1:$AH$10714,27,FALSE))</f>
        <v>0</v>
      </c>
      <c r="J102" s="52">
        <f>IF($T102=0,0,VLOOKUP($T102,単価データ!$A$1:$AH$10714,28,FALSE))</f>
        <v>0</v>
      </c>
      <c r="K102" s="52">
        <f>IF($T102=0,0,VLOOKUP($T102,単価データ!$A$1:$AH$10714,29,FALSE))</f>
        <v>0</v>
      </c>
      <c r="L102" s="52">
        <f>IF($T102=0,0,VLOOKUP($T102,単価データ!$A$1:$AH$10714,30,FALSE))</f>
        <v>0</v>
      </c>
      <c r="M102" s="52">
        <f>IF($T102=0,0,VLOOKUP($T102,単価データ!$A$1:$AH$10714,31,FALSE))</f>
        <v>0</v>
      </c>
      <c r="N102" s="52">
        <f>IF($T102=0,0,VLOOKUP($T102,単価データ!$A$1:$AH$10714,32,FALSE))</f>
        <v>0</v>
      </c>
      <c r="O102" s="52">
        <f>IF($T102=0,0,VLOOKUP($T102,単価データ!$A$1:$AH$10714,33,FALSE))</f>
        <v>0</v>
      </c>
      <c r="P102" s="52">
        <f>IF($T102=0,0,VLOOKUP($T102,単価データ!$A$1:$AH$10714,34,FALSE))</f>
        <v>0</v>
      </c>
      <c r="Q102" s="55" t="s">
        <v>111</v>
      </c>
      <c r="R102" s="213" t="s">
        <v>112</v>
      </c>
      <c r="S102" s="213"/>
      <c r="T102" s="56"/>
    </row>
    <row r="103" spans="1:20" ht="25.5">
      <c r="A103" s="50" t="s">
        <v>113</v>
      </c>
      <c r="B103" s="52">
        <f t="shared" ref="B103:P103" si="24">B100*B101</f>
        <v>0</v>
      </c>
      <c r="C103" s="52">
        <f t="shared" si="24"/>
        <v>0</v>
      </c>
      <c r="D103" s="52">
        <f t="shared" si="24"/>
        <v>0</v>
      </c>
      <c r="E103" s="52">
        <f t="shared" si="24"/>
        <v>0</v>
      </c>
      <c r="F103" s="52">
        <f t="shared" si="24"/>
        <v>0</v>
      </c>
      <c r="G103" s="52">
        <f t="shared" si="24"/>
        <v>0</v>
      </c>
      <c r="H103" s="52">
        <f t="shared" si="24"/>
        <v>0</v>
      </c>
      <c r="I103" s="52">
        <f t="shared" si="24"/>
        <v>0</v>
      </c>
      <c r="J103" s="52">
        <f t="shared" si="24"/>
        <v>0</v>
      </c>
      <c r="K103" s="52">
        <f t="shared" si="24"/>
        <v>0</v>
      </c>
      <c r="L103" s="52">
        <f t="shared" si="24"/>
        <v>0</v>
      </c>
      <c r="M103" s="52">
        <f t="shared" si="24"/>
        <v>0</v>
      </c>
      <c r="N103" s="52">
        <f t="shared" si="24"/>
        <v>0</v>
      </c>
      <c r="O103" s="52">
        <f t="shared" si="24"/>
        <v>0</v>
      </c>
      <c r="P103" s="52">
        <f t="shared" si="24"/>
        <v>0</v>
      </c>
      <c r="Q103" s="52">
        <f t="shared" ref="Q103:Q104" si="25">SUM(B103:P103)</f>
        <v>0</v>
      </c>
      <c r="R103" s="213">
        <f>IF(S98=0,0,IF(J96=Q100,Q103,ROUNDDOWN((J96/Q100)*Q103,0)))</f>
        <v>0</v>
      </c>
      <c r="S103" s="213"/>
      <c r="T103" s="53"/>
    </row>
    <row r="104" spans="1:20" ht="25.5">
      <c r="A104" s="57" t="s">
        <v>114</v>
      </c>
      <c r="B104" s="58">
        <f t="shared" ref="B104:P104" si="26">B100*B102</f>
        <v>0</v>
      </c>
      <c r="C104" s="58">
        <f t="shared" si="26"/>
        <v>0</v>
      </c>
      <c r="D104" s="58">
        <f t="shared" si="26"/>
        <v>0</v>
      </c>
      <c r="E104" s="58">
        <f t="shared" si="26"/>
        <v>0</v>
      </c>
      <c r="F104" s="58">
        <f t="shared" si="26"/>
        <v>0</v>
      </c>
      <c r="G104" s="58">
        <f t="shared" si="26"/>
        <v>0</v>
      </c>
      <c r="H104" s="58">
        <f t="shared" si="26"/>
        <v>0</v>
      </c>
      <c r="I104" s="58">
        <f t="shared" si="26"/>
        <v>0</v>
      </c>
      <c r="J104" s="58">
        <f t="shared" si="26"/>
        <v>0</v>
      </c>
      <c r="K104" s="58">
        <f t="shared" si="26"/>
        <v>0</v>
      </c>
      <c r="L104" s="58">
        <f t="shared" si="26"/>
        <v>0</v>
      </c>
      <c r="M104" s="58">
        <f t="shared" si="26"/>
        <v>0</v>
      </c>
      <c r="N104" s="58">
        <f t="shared" si="26"/>
        <v>0</v>
      </c>
      <c r="O104" s="58">
        <f t="shared" si="26"/>
        <v>0</v>
      </c>
      <c r="P104" s="58">
        <f t="shared" si="26"/>
        <v>0</v>
      </c>
      <c r="Q104" s="58">
        <f t="shared" si="25"/>
        <v>0</v>
      </c>
      <c r="R104" s="211" t="s">
        <v>115</v>
      </c>
      <c r="S104" s="211"/>
      <c r="T104" s="53"/>
    </row>
    <row r="105" spans="1:20" ht="26.25" customHeight="1">
      <c r="A105" s="59" t="s">
        <v>116</v>
      </c>
      <c r="B105" s="214" t="s">
        <v>117</v>
      </c>
      <c r="C105" s="214"/>
      <c r="D105" s="214"/>
      <c r="E105" s="214"/>
      <c r="F105" s="214"/>
      <c r="G105" s="214"/>
      <c r="H105" s="214"/>
      <c r="I105" s="60">
        <f>Q104</f>
        <v>0</v>
      </c>
      <c r="J105" s="61" t="s">
        <v>118</v>
      </c>
      <c r="K105" s="60">
        <f>Q100</f>
        <v>0</v>
      </c>
      <c r="L105" s="62" t="s">
        <v>53</v>
      </c>
      <c r="M105" s="60"/>
      <c r="N105" s="61"/>
      <c r="O105" s="63">
        <f>IF(K105=0,0,I105/K105)</f>
        <v>0</v>
      </c>
      <c r="P105" s="64" t="s">
        <v>69</v>
      </c>
      <c r="Q105" s="65">
        <f>IF(LEN(ROUND(O105,0))&lt;4,ROUND(O105,0),ROUND(O105,-(LEN(ROUND(O105,0))-3)))</f>
        <v>0</v>
      </c>
      <c r="R105" s="213">
        <f>S98*Q105</f>
        <v>0</v>
      </c>
      <c r="S105" s="213"/>
      <c r="T105" s="53"/>
    </row>
    <row r="107" spans="1:20">
      <c r="A107" s="38" t="s">
        <v>133</v>
      </c>
      <c r="B107" s="215" t="s">
        <v>97</v>
      </c>
      <c r="C107" s="215"/>
      <c r="D107" s="215"/>
      <c r="E107" s="215"/>
      <c r="F107" s="215"/>
      <c r="G107" s="215"/>
      <c r="H107" s="215"/>
      <c r="I107" s="39" t="s">
        <v>53</v>
      </c>
      <c r="J107" s="40">
        <v>1</v>
      </c>
      <c r="K107" s="68" t="s">
        <v>125</v>
      </c>
      <c r="L107" s="42"/>
      <c r="M107" s="43"/>
      <c r="N107" s="43"/>
      <c r="O107" s="43"/>
      <c r="P107" s="43"/>
      <c r="Q107" s="43"/>
      <c r="R107" s="43"/>
      <c r="S107" s="44"/>
    </row>
    <row r="108" spans="1:20">
      <c r="A108" s="45"/>
      <c r="B108" s="215" t="s">
        <v>100</v>
      </c>
      <c r="C108" s="215"/>
      <c r="D108" s="215"/>
      <c r="E108" s="215"/>
      <c r="F108" s="215"/>
      <c r="G108" s="215"/>
      <c r="H108" s="215"/>
      <c r="I108" s="39" t="s">
        <v>53</v>
      </c>
      <c r="J108" s="40"/>
      <c r="K108" s="39" t="s">
        <v>101</v>
      </c>
      <c r="L108" s="46"/>
      <c r="M108" s="47"/>
      <c r="N108" s="47"/>
      <c r="O108" s="47"/>
      <c r="P108" s="47"/>
      <c r="Q108" s="47"/>
      <c r="R108" s="43"/>
      <c r="S108" s="44"/>
    </row>
    <row r="109" spans="1:20" ht="13.5" customHeight="1">
      <c r="A109" s="38" t="s">
        <v>102</v>
      </c>
      <c r="B109" s="216" t="s">
        <v>103</v>
      </c>
      <c r="C109" s="216"/>
      <c r="D109" s="216"/>
      <c r="E109" s="216"/>
      <c r="F109" s="216"/>
      <c r="G109" s="216"/>
      <c r="H109" s="216"/>
      <c r="I109" s="216"/>
      <c r="J109" s="216"/>
      <c r="K109" s="216"/>
      <c r="L109" s="216"/>
      <c r="M109" s="216"/>
      <c r="N109" s="216"/>
      <c r="O109" s="216"/>
      <c r="P109" s="216"/>
      <c r="Q109" s="216"/>
      <c r="R109" s="217" t="s">
        <v>104</v>
      </c>
      <c r="S109" s="218">
        <f>IF(J107&gt;Q111,0,J107)</f>
        <v>0</v>
      </c>
      <c r="T109" s="210" t="s">
        <v>105</v>
      </c>
    </row>
    <row r="110" spans="1:20" ht="27.75" customHeight="1">
      <c r="A110" s="45"/>
      <c r="B110" s="48">
        <v>3</v>
      </c>
      <c r="C110" s="48">
        <v>4</v>
      </c>
      <c r="D110" s="48">
        <v>5</v>
      </c>
      <c r="E110" s="48">
        <v>6</v>
      </c>
      <c r="F110" s="48">
        <v>7</v>
      </c>
      <c r="G110" s="48">
        <v>8</v>
      </c>
      <c r="H110" s="48">
        <v>9</v>
      </c>
      <c r="I110" s="48">
        <v>10</v>
      </c>
      <c r="J110" s="48">
        <v>11</v>
      </c>
      <c r="K110" s="48">
        <v>12</v>
      </c>
      <c r="L110" s="48">
        <v>1</v>
      </c>
      <c r="M110" s="48">
        <v>2</v>
      </c>
      <c r="N110" s="48">
        <v>3</v>
      </c>
      <c r="O110" s="48">
        <v>4</v>
      </c>
      <c r="P110" s="48">
        <v>5</v>
      </c>
      <c r="Q110" s="49" t="s">
        <v>107</v>
      </c>
      <c r="R110" s="217"/>
      <c r="S110" s="218"/>
      <c r="T110" s="210"/>
    </row>
    <row r="111" spans="1:20" ht="28.5" customHeight="1">
      <c r="A111" s="97" t="s">
        <v>517</v>
      </c>
      <c r="B111" s="51"/>
      <c r="C111" s="51"/>
      <c r="D111" s="51"/>
      <c r="E111" s="51"/>
      <c r="F111" s="51"/>
      <c r="G111" s="51"/>
      <c r="H111" s="51"/>
      <c r="I111" s="51"/>
      <c r="J111" s="51"/>
      <c r="K111" s="51"/>
      <c r="L111" s="51"/>
      <c r="M111" s="51"/>
      <c r="N111" s="51"/>
      <c r="O111" s="51"/>
      <c r="P111" s="51"/>
      <c r="Q111" s="52">
        <f>SUM(B111:P111)</f>
        <v>0</v>
      </c>
      <c r="R111" s="211" t="s">
        <v>108</v>
      </c>
      <c r="S111" s="211"/>
      <c r="T111" s="53"/>
    </row>
    <row r="112" spans="1:20" ht="24" customHeight="1">
      <c r="A112" s="50" t="s">
        <v>109</v>
      </c>
      <c r="B112" s="51"/>
      <c r="C112" s="51"/>
      <c r="D112" s="51"/>
      <c r="E112" s="51"/>
      <c r="F112" s="51"/>
      <c r="G112" s="51"/>
      <c r="H112" s="51"/>
      <c r="I112" s="51"/>
      <c r="J112" s="51"/>
      <c r="K112" s="51"/>
      <c r="L112" s="51"/>
      <c r="M112" s="51"/>
      <c r="N112" s="51"/>
      <c r="O112" s="51"/>
      <c r="P112" s="51"/>
      <c r="Q112" s="52"/>
      <c r="R112" s="212">
        <f>S109*J108</f>
        <v>0</v>
      </c>
      <c r="S112" s="212"/>
      <c r="T112" s="53"/>
    </row>
    <row r="113" spans="1:20" ht="24" customHeight="1">
      <c r="A113" s="50" t="s">
        <v>110</v>
      </c>
      <c r="B113" s="52">
        <f>IF($T113=0,0,VLOOKUP($T113,単価データ!$A$1:$AH$10714,17,FALSE))</f>
        <v>0</v>
      </c>
      <c r="C113" s="52">
        <f>IF($T113=0,0,VLOOKUP($T113,単価データ!$A$1:$AH$10714,19,FALSE))</f>
        <v>0</v>
      </c>
      <c r="D113" s="52">
        <f>IF($T113=0,0,VLOOKUP($T113,単価データ!$A$1:$AH$10714,22,FALSE))</f>
        <v>0</v>
      </c>
      <c r="E113" s="52">
        <f>IF($T113=0,0,VLOOKUP($T113,単価データ!$A$1:$AH$10714,23,FALSE))</f>
        <v>0</v>
      </c>
      <c r="F113" s="52">
        <f>IF($T113=0,0,VLOOKUP($T113,単価データ!$A$1:$AH$10714,24,FALSE))</f>
        <v>0</v>
      </c>
      <c r="G113" s="52">
        <f>IF($T113=0,0,VLOOKUP($T113,単価データ!$A$1:$AH$10714,25,FALSE))</f>
        <v>0</v>
      </c>
      <c r="H113" s="52">
        <f>IF($T113=0,0,VLOOKUP($T113,単価データ!$A$1:$AH$10714,26,FALSE))</f>
        <v>0</v>
      </c>
      <c r="I113" s="52">
        <f>IF($T113=0,0,VLOOKUP($T113,単価データ!$A$1:$AH$10714,27,FALSE))</f>
        <v>0</v>
      </c>
      <c r="J113" s="52">
        <f>IF($T113=0,0,VLOOKUP($T113,単価データ!$A$1:$AH$10714,28,FALSE))</f>
        <v>0</v>
      </c>
      <c r="K113" s="52">
        <f>IF($T113=0,0,VLOOKUP($T113,単価データ!$A$1:$AH$10714,29,FALSE))</f>
        <v>0</v>
      </c>
      <c r="L113" s="52">
        <f>IF($T113=0,0,VLOOKUP($T113,単価データ!$A$1:$AH$10714,30,FALSE))</f>
        <v>0</v>
      </c>
      <c r="M113" s="52">
        <f>IF($T113=0,0,VLOOKUP($T113,単価データ!$A$1:$AH$10714,31,FALSE))</f>
        <v>0</v>
      </c>
      <c r="N113" s="52">
        <f>IF($T113=0,0,VLOOKUP($T113,単価データ!$A$1:$AH$10714,32,FALSE))</f>
        <v>0</v>
      </c>
      <c r="O113" s="52">
        <f>IF($T113=0,0,VLOOKUP($T113,単価データ!$A$1:$AH$10714,33,FALSE))</f>
        <v>0</v>
      </c>
      <c r="P113" s="52">
        <f>IF($T113=0,0,VLOOKUP($T113,単価データ!$A$1:$AH$10714,34,FALSE))</f>
        <v>0</v>
      </c>
      <c r="Q113" s="55" t="s">
        <v>111</v>
      </c>
      <c r="R113" s="213" t="s">
        <v>112</v>
      </c>
      <c r="S113" s="213"/>
      <c r="T113" s="56"/>
    </row>
    <row r="114" spans="1:20" ht="25.5">
      <c r="A114" s="50" t="s">
        <v>113</v>
      </c>
      <c r="B114" s="52">
        <f t="shared" ref="B114:P114" si="27">B111*B112</f>
        <v>0</v>
      </c>
      <c r="C114" s="52">
        <f t="shared" si="27"/>
        <v>0</v>
      </c>
      <c r="D114" s="52">
        <f t="shared" si="27"/>
        <v>0</v>
      </c>
      <c r="E114" s="52">
        <f t="shared" si="27"/>
        <v>0</v>
      </c>
      <c r="F114" s="52">
        <f t="shared" si="27"/>
        <v>0</v>
      </c>
      <c r="G114" s="52">
        <f t="shared" si="27"/>
        <v>0</v>
      </c>
      <c r="H114" s="52">
        <f t="shared" si="27"/>
        <v>0</v>
      </c>
      <c r="I114" s="52">
        <f t="shared" si="27"/>
        <v>0</v>
      </c>
      <c r="J114" s="52">
        <f t="shared" si="27"/>
        <v>0</v>
      </c>
      <c r="K114" s="52">
        <f t="shared" si="27"/>
        <v>0</v>
      </c>
      <c r="L114" s="52">
        <f t="shared" si="27"/>
        <v>0</v>
      </c>
      <c r="M114" s="52">
        <f t="shared" si="27"/>
        <v>0</v>
      </c>
      <c r="N114" s="52">
        <f t="shared" si="27"/>
        <v>0</v>
      </c>
      <c r="O114" s="52">
        <f t="shared" si="27"/>
        <v>0</v>
      </c>
      <c r="P114" s="52">
        <f t="shared" si="27"/>
        <v>0</v>
      </c>
      <c r="Q114" s="52">
        <f t="shared" ref="Q114:Q115" si="28">SUM(B114:P114)</f>
        <v>0</v>
      </c>
      <c r="R114" s="213">
        <f>IF(S109=0,0,IF(J107=Q111,Q114,ROUNDDOWN((J107/Q111)*Q114,0)))</f>
        <v>0</v>
      </c>
      <c r="S114" s="213"/>
      <c r="T114" s="53"/>
    </row>
    <row r="115" spans="1:20" ht="25.5">
      <c r="A115" s="57" t="s">
        <v>114</v>
      </c>
      <c r="B115" s="58">
        <f t="shared" ref="B115:P115" si="29">B111*B113</f>
        <v>0</v>
      </c>
      <c r="C115" s="58">
        <f t="shared" si="29"/>
        <v>0</v>
      </c>
      <c r="D115" s="58">
        <f t="shared" si="29"/>
        <v>0</v>
      </c>
      <c r="E115" s="58">
        <f t="shared" si="29"/>
        <v>0</v>
      </c>
      <c r="F115" s="58">
        <f t="shared" si="29"/>
        <v>0</v>
      </c>
      <c r="G115" s="58">
        <f t="shared" si="29"/>
        <v>0</v>
      </c>
      <c r="H115" s="58">
        <f t="shared" si="29"/>
        <v>0</v>
      </c>
      <c r="I115" s="58">
        <f t="shared" si="29"/>
        <v>0</v>
      </c>
      <c r="J115" s="58">
        <f t="shared" si="29"/>
        <v>0</v>
      </c>
      <c r="K115" s="58">
        <f t="shared" si="29"/>
        <v>0</v>
      </c>
      <c r="L115" s="58">
        <f t="shared" si="29"/>
        <v>0</v>
      </c>
      <c r="M115" s="58">
        <f t="shared" si="29"/>
        <v>0</v>
      </c>
      <c r="N115" s="58">
        <f t="shared" si="29"/>
        <v>0</v>
      </c>
      <c r="O115" s="58">
        <f t="shared" si="29"/>
        <v>0</v>
      </c>
      <c r="P115" s="58">
        <f t="shared" si="29"/>
        <v>0</v>
      </c>
      <c r="Q115" s="58">
        <f t="shared" si="28"/>
        <v>0</v>
      </c>
      <c r="R115" s="211" t="s">
        <v>115</v>
      </c>
      <c r="S115" s="211"/>
      <c r="T115" s="53"/>
    </row>
    <row r="116" spans="1:20" ht="26.25" customHeight="1">
      <c r="A116" s="59" t="s">
        <v>116</v>
      </c>
      <c r="B116" s="214" t="s">
        <v>117</v>
      </c>
      <c r="C116" s="214"/>
      <c r="D116" s="214"/>
      <c r="E116" s="214"/>
      <c r="F116" s="214"/>
      <c r="G116" s="214"/>
      <c r="H116" s="214"/>
      <c r="I116" s="60">
        <f>Q115</f>
        <v>0</v>
      </c>
      <c r="J116" s="61" t="s">
        <v>118</v>
      </c>
      <c r="K116" s="60">
        <f>Q111</f>
        <v>0</v>
      </c>
      <c r="L116" s="62" t="s">
        <v>53</v>
      </c>
      <c r="M116" s="60"/>
      <c r="N116" s="61"/>
      <c r="O116" s="63">
        <f>IF(K116=0,0,I116/K116)</f>
        <v>0</v>
      </c>
      <c r="P116" s="64" t="s">
        <v>69</v>
      </c>
      <c r="Q116" s="65">
        <f>IF(LEN(ROUND(O116,0))&lt;4,ROUND(O116,0),ROUND(O116,-(LEN(ROUND(O116,0))-3)))</f>
        <v>0</v>
      </c>
      <c r="R116" s="213">
        <f>S109*Q116</f>
        <v>0</v>
      </c>
      <c r="S116" s="213"/>
      <c r="T116" s="53"/>
    </row>
    <row r="118" spans="1:20">
      <c r="A118" s="38" t="s">
        <v>134</v>
      </c>
      <c r="B118" s="215" t="s">
        <v>97</v>
      </c>
      <c r="C118" s="215"/>
      <c r="D118" s="215"/>
      <c r="E118" s="215"/>
      <c r="F118" s="215"/>
      <c r="G118" s="215"/>
      <c r="H118" s="215"/>
      <c r="I118" s="39" t="s">
        <v>53</v>
      </c>
      <c r="J118" s="40">
        <v>1</v>
      </c>
      <c r="K118" s="68" t="s">
        <v>125</v>
      </c>
      <c r="L118" s="42"/>
      <c r="M118" s="43"/>
      <c r="N118" s="43"/>
      <c r="O118" s="43"/>
      <c r="P118" s="43"/>
      <c r="Q118" s="43"/>
      <c r="R118" s="43"/>
      <c r="S118" s="44"/>
    </row>
    <row r="119" spans="1:20">
      <c r="A119" s="45"/>
      <c r="B119" s="215" t="s">
        <v>100</v>
      </c>
      <c r="C119" s="215"/>
      <c r="D119" s="215"/>
      <c r="E119" s="215"/>
      <c r="F119" s="215"/>
      <c r="G119" s="215"/>
      <c r="H119" s="215"/>
      <c r="I119" s="39" t="s">
        <v>53</v>
      </c>
      <c r="J119" s="40"/>
      <c r="K119" s="39" t="s">
        <v>101</v>
      </c>
      <c r="L119" s="46"/>
      <c r="M119" s="47"/>
      <c r="N119" s="47"/>
      <c r="O119" s="47"/>
      <c r="P119" s="47"/>
      <c r="Q119" s="47"/>
      <c r="R119" s="43"/>
      <c r="S119" s="44"/>
    </row>
    <row r="120" spans="1:20" ht="13.5" customHeight="1">
      <c r="A120" s="38" t="s">
        <v>102</v>
      </c>
      <c r="B120" s="216" t="s">
        <v>103</v>
      </c>
      <c r="C120" s="216"/>
      <c r="D120" s="216"/>
      <c r="E120" s="216"/>
      <c r="F120" s="216"/>
      <c r="G120" s="216"/>
      <c r="H120" s="216"/>
      <c r="I120" s="216"/>
      <c r="J120" s="216"/>
      <c r="K120" s="216"/>
      <c r="L120" s="216"/>
      <c r="M120" s="216"/>
      <c r="N120" s="216"/>
      <c r="O120" s="216"/>
      <c r="P120" s="216"/>
      <c r="Q120" s="216"/>
      <c r="R120" s="217" t="s">
        <v>104</v>
      </c>
      <c r="S120" s="218">
        <f>IF(J118&gt;Q122,0,J118)</f>
        <v>0</v>
      </c>
      <c r="T120" s="210" t="s">
        <v>105</v>
      </c>
    </row>
    <row r="121" spans="1:20" ht="27.75" customHeight="1">
      <c r="A121" s="45"/>
      <c r="B121" s="48">
        <v>3</v>
      </c>
      <c r="C121" s="48">
        <v>4</v>
      </c>
      <c r="D121" s="48">
        <v>5</v>
      </c>
      <c r="E121" s="48">
        <v>6</v>
      </c>
      <c r="F121" s="48">
        <v>7</v>
      </c>
      <c r="G121" s="48">
        <v>8</v>
      </c>
      <c r="H121" s="48">
        <v>9</v>
      </c>
      <c r="I121" s="48">
        <v>10</v>
      </c>
      <c r="J121" s="48">
        <v>11</v>
      </c>
      <c r="K121" s="48">
        <v>12</v>
      </c>
      <c r="L121" s="48">
        <v>1</v>
      </c>
      <c r="M121" s="48">
        <v>2</v>
      </c>
      <c r="N121" s="48">
        <v>3</v>
      </c>
      <c r="O121" s="48">
        <v>4</v>
      </c>
      <c r="P121" s="48">
        <v>5</v>
      </c>
      <c r="Q121" s="49" t="s">
        <v>107</v>
      </c>
      <c r="R121" s="217"/>
      <c r="S121" s="218"/>
      <c r="T121" s="210"/>
    </row>
    <row r="122" spans="1:20" ht="28.5" customHeight="1">
      <c r="A122" s="97" t="s">
        <v>517</v>
      </c>
      <c r="B122" s="51"/>
      <c r="C122" s="51"/>
      <c r="D122" s="51"/>
      <c r="E122" s="51"/>
      <c r="F122" s="51"/>
      <c r="G122" s="51"/>
      <c r="H122" s="51"/>
      <c r="I122" s="51"/>
      <c r="J122" s="51"/>
      <c r="K122" s="51"/>
      <c r="L122" s="51"/>
      <c r="M122" s="51"/>
      <c r="N122" s="51"/>
      <c r="O122" s="51"/>
      <c r="P122" s="51"/>
      <c r="Q122" s="52">
        <f>SUM(B122:P122)</f>
        <v>0</v>
      </c>
      <c r="R122" s="211" t="s">
        <v>108</v>
      </c>
      <c r="S122" s="211"/>
      <c r="T122" s="53"/>
    </row>
    <row r="123" spans="1:20" ht="24" customHeight="1">
      <c r="A123" s="50" t="s">
        <v>109</v>
      </c>
      <c r="B123" s="51"/>
      <c r="C123" s="51"/>
      <c r="D123" s="51"/>
      <c r="E123" s="51"/>
      <c r="F123" s="51"/>
      <c r="G123" s="51"/>
      <c r="H123" s="51"/>
      <c r="I123" s="51"/>
      <c r="J123" s="51"/>
      <c r="K123" s="51"/>
      <c r="L123" s="51"/>
      <c r="M123" s="51"/>
      <c r="N123" s="51"/>
      <c r="O123" s="51"/>
      <c r="P123" s="51"/>
      <c r="Q123" s="52"/>
      <c r="R123" s="212">
        <f>S120*J119</f>
        <v>0</v>
      </c>
      <c r="S123" s="212"/>
      <c r="T123" s="53"/>
    </row>
    <row r="124" spans="1:20" ht="24" customHeight="1">
      <c r="A124" s="50" t="s">
        <v>110</v>
      </c>
      <c r="B124" s="52">
        <f>IF($T124=0,0,VLOOKUP($T124,単価データ!$A$1:$AH$10714,17,FALSE))</f>
        <v>0</v>
      </c>
      <c r="C124" s="52">
        <f>IF($T124=0,0,VLOOKUP($T124,単価データ!$A$1:$AH$10714,19,FALSE))</f>
        <v>0</v>
      </c>
      <c r="D124" s="52">
        <f>IF($T124=0,0,VLOOKUP($T124,単価データ!$A$1:$AH$10714,22,FALSE))</f>
        <v>0</v>
      </c>
      <c r="E124" s="52">
        <f>IF($T124=0,0,VLOOKUP($T124,単価データ!$A$1:$AH$10714,23,FALSE))</f>
        <v>0</v>
      </c>
      <c r="F124" s="52">
        <f>IF($T124=0,0,VLOOKUP($T124,単価データ!$A$1:$AH$10714,24,FALSE))</f>
        <v>0</v>
      </c>
      <c r="G124" s="52">
        <f>IF($T124=0,0,VLOOKUP($T124,単価データ!$A$1:$AH$10714,25,FALSE))</f>
        <v>0</v>
      </c>
      <c r="H124" s="52">
        <f>IF($T124=0,0,VLOOKUP($T124,単価データ!$A$1:$AH$10714,26,FALSE))</f>
        <v>0</v>
      </c>
      <c r="I124" s="52">
        <f>IF($T124=0,0,VLOOKUP($T124,単価データ!$A$1:$AH$10714,27,FALSE))</f>
        <v>0</v>
      </c>
      <c r="J124" s="52">
        <f>IF($T124=0,0,VLOOKUP($T124,単価データ!$A$1:$AH$10714,28,FALSE))</f>
        <v>0</v>
      </c>
      <c r="K124" s="52">
        <f>IF($T124=0,0,VLOOKUP($T124,単価データ!$A$1:$AH$10714,29,FALSE))</f>
        <v>0</v>
      </c>
      <c r="L124" s="52">
        <f>IF($T124=0,0,VLOOKUP($T124,単価データ!$A$1:$AH$10714,30,FALSE))</f>
        <v>0</v>
      </c>
      <c r="M124" s="52">
        <f>IF($T124=0,0,VLOOKUP($T124,単価データ!$A$1:$AH$10714,31,FALSE))</f>
        <v>0</v>
      </c>
      <c r="N124" s="52">
        <f>IF($T124=0,0,VLOOKUP($T124,単価データ!$A$1:$AH$10714,32,FALSE))</f>
        <v>0</v>
      </c>
      <c r="O124" s="52">
        <f>IF($T124=0,0,VLOOKUP($T124,単価データ!$A$1:$AH$10714,33,FALSE))</f>
        <v>0</v>
      </c>
      <c r="P124" s="52">
        <f>IF($T124=0,0,VLOOKUP($T124,単価データ!$A$1:$AH$10714,34,FALSE))</f>
        <v>0</v>
      </c>
      <c r="Q124" s="55" t="s">
        <v>111</v>
      </c>
      <c r="R124" s="213" t="s">
        <v>112</v>
      </c>
      <c r="S124" s="213"/>
      <c r="T124" s="56"/>
    </row>
    <row r="125" spans="1:20" ht="25.5">
      <c r="A125" s="50" t="s">
        <v>113</v>
      </c>
      <c r="B125" s="52">
        <f t="shared" ref="B125:P125" si="30">B122*B123</f>
        <v>0</v>
      </c>
      <c r="C125" s="52">
        <f t="shared" si="30"/>
        <v>0</v>
      </c>
      <c r="D125" s="52">
        <f t="shared" si="30"/>
        <v>0</v>
      </c>
      <c r="E125" s="52">
        <f t="shared" si="30"/>
        <v>0</v>
      </c>
      <c r="F125" s="52">
        <f t="shared" si="30"/>
        <v>0</v>
      </c>
      <c r="G125" s="52">
        <f t="shared" si="30"/>
        <v>0</v>
      </c>
      <c r="H125" s="52">
        <f t="shared" si="30"/>
        <v>0</v>
      </c>
      <c r="I125" s="52">
        <f t="shared" si="30"/>
        <v>0</v>
      </c>
      <c r="J125" s="52">
        <f t="shared" si="30"/>
        <v>0</v>
      </c>
      <c r="K125" s="52">
        <f t="shared" si="30"/>
        <v>0</v>
      </c>
      <c r="L125" s="52">
        <f t="shared" si="30"/>
        <v>0</v>
      </c>
      <c r="M125" s="52">
        <f t="shared" si="30"/>
        <v>0</v>
      </c>
      <c r="N125" s="52">
        <f t="shared" si="30"/>
        <v>0</v>
      </c>
      <c r="O125" s="52">
        <f t="shared" si="30"/>
        <v>0</v>
      </c>
      <c r="P125" s="52">
        <f t="shared" si="30"/>
        <v>0</v>
      </c>
      <c r="Q125" s="52">
        <f t="shared" ref="Q125:Q126" si="31">SUM(B125:P125)</f>
        <v>0</v>
      </c>
      <c r="R125" s="213">
        <f>IF(S120=0,0,IF(J118=Q122,Q125,ROUNDDOWN((J118/Q122)*Q125,0)))</f>
        <v>0</v>
      </c>
      <c r="S125" s="213"/>
      <c r="T125" s="53"/>
    </row>
    <row r="126" spans="1:20" ht="25.5">
      <c r="A126" s="57" t="s">
        <v>114</v>
      </c>
      <c r="B126" s="58">
        <f t="shared" ref="B126:P126" si="32">B122*B124</f>
        <v>0</v>
      </c>
      <c r="C126" s="58">
        <f t="shared" si="32"/>
        <v>0</v>
      </c>
      <c r="D126" s="58">
        <f t="shared" si="32"/>
        <v>0</v>
      </c>
      <c r="E126" s="58">
        <f t="shared" si="32"/>
        <v>0</v>
      </c>
      <c r="F126" s="58">
        <f t="shared" si="32"/>
        <v>0</v>
      </c>
      <c r="G126" s="58">
        <f t="shared" si="32"/>
        <v>0</v>
      </c>
      <c r="H126" s="58">
        <f t="shared" si="32"/>
        <v>0</v>
      </c>
      <c r="I126" s="58">
        <f t="shared" si="32"/>
        <v>0</v>
      </c>
      <c r="J126" s="58">
        <f t="shared" si="32"/>
        <v>0</v>
      </c>
      <c r="K126" s="58">
        <f t="shared" si="32"/>
        <v>0</v>
      </c>
      <c r="L126" s="58">
        <f t="shared" si="32"/>
        <v>0</v>
      </c>
      <c r="M126" s="58">
        <f t="shared" si="32"/>
        <v>0</v>
      </c>
      <c r="N126" s="58">
        <f t="shared" si="32"/>
        <v>0</v>
      </c>
      <c r="O126" s="58">
        <f t="shared" si="32"/>
        <v>0</v>
      </c>
      <c r="P126" s="58">
        <f t="shared" si="32"/>
        <v>0</v>
      </c>
      <c r="Q126" s="58">
        <f t="shared" si="31"/>
        <v>0</v>
      </c>
      <c r="R126" s="211" t="s">
        <v>115</v>
      </c>
      <c r="S126" s="211"/>
      <c r="T126" s="53"/>
    </row>
    <row r="127" spans="1:20" ht="26.25" customHeight="1">
      <c r="A127" s="59" t="s">
        <v>116</v>
      </c>
      <c r="B127" s="214" t="s">
        <v>117</v>
      </c>
      <c r="C127" s="214"/>
      <c r="D127" s="214"/>
      <c r="E127" s="214"/>
      <c r="F127" s="214"/>
      <c r="G127" s="214"/>
      <c r="H127" s="214"/>
      <c r="I127" s="60">
        <f>Q126</f>
        <v>0</v>
      </c>
      <c r="J127" s="61" t="s">
        <v>118</v>
      </c>
      <c r="K127" s="60">
        <f>Q122</f>
        <v>0</v>
      </c>
      <c r="L127" s="62" t="s">
        <v>53</v>
      </c>
      <c r="M127" s="60"/>
      <c r="N127" s="61"/>
      <c r="O127" s="63">
        <f>IF(K127=0,0,I127/K127)</f>
        <v>0</v>
      </c>
      <c r="P127" s="64" t="s">
        <v>69</v>
      </c>
      <c r="Q127" s="65">
        <f>IF(LEN(ROUND(O127,0))&lt;4,ROUND(O127,0),ROUND(O127,-(LEN(ROUND(O127,0))-3)))</f>
        <v>0</v>
      </c>
      <c r="R127" s="213">
        <f>S120*Q127</f>
        <v>0</v>
      </c>
      <c r="S127" s="213"/>
      <c r="T127" s="53"/>
    </row>
    <row r="129" spans="1:20">
      <c r="A129" s="38" t="s">
        <v>135</v>
      </c>
      <c r="B129" s="215" t="s">
        <v>97</v>
      </c>
      <c r="C129" s="215"/>
      <c r="D129" s="215"/>
      <c r="E129" s="215"/>
      <c r="F129" s="215"/>
      <c r="G129" s="215"/>
      <c r="H129" s="215"/>
      <c r="I129" s="39" t="s">
        <v>53</v>
      </c>
      <c r="J129" s="40">
        <v>1</v>
      </c>
      <c r="K129" s="68" t="s">
        <v>125</v>
      </c>
      <c r="L129" s="42"/>
      <c r="M129" s="43"/>
      <c r="N129" s="43"/>
      <c r="O129" s="43"/>
      <c r="P129" s="43"/>
      <c r="Q129" s="43"/>
      <c r="R129" s="43"/>
      <c r="S129" s="44"/>
    </row>
    <row r="130" spans="1:20">
      <c r="A130" s="45"/>
      <c r="B130" s="215" t="s">
        <v>100</v>
      </c>
      <c r="C130" s="215"/>
      <c r="D130" s="215"/>
      <c r="E130" s="215"/>
      <c r="F130" s="215"/>
      <c r="G130" s="215"/>
      <c r="H130" s="215"/>
      <c r="I130" s="39" t="s">
        <v>53</v>
      </c>
      <c r="J130" s="40"/>
      <c r="K130" s="39" t="s">
        <v>101</v>
      </c>
      <c r="L130" s="46"/>
      <c r="M130" s="47"/>
      <c r="N130" s="47"/>
      <c r="O130" s="47"/>
      <c r="P130" s="47"/>
      <c r="Q130" s="47"/>
      <c r="R130" s="43"/>
      <c r="S130" s="44"/>
    </row>
    <row r="131" spans="1:20" ht="13.5" customHeight="1">
      <c r="A131" s="38" t="s">
        <v>102</v>
      </c>
      <c r="B131" s="216" t="s">
        <v>103</v>
      </c>
      <c r="C131" s="216"/>
      <c r="D131" s="216"/>
      <c r="E131" s="216"/>
      <c r="F131" s="216"/>
      <c r="G131" s="216"/>
      <c r="H131" s="216"/>
      <c r="I131" s="216"/>
      <c r="J131" s="216"/>
      <c r="K131" s="216"/>
      <c r="L131" s="216"/>
      <c r="M131" s="216"/>
      <c r="N131" s="216"/>
      <c r="O131" s="216"/>
      <c r="P131" s="216"/>
      <c r="Q131" s="216"/>
      <c r="R131" s="217" t="s">
        <v>104</v>
      </c>
      <c r="S131" s="218">
        <f>IF(J129&gt;Q133,0,J129)</f>
        <v>0</v>
      </c>
      <c r="T131" s="210" t="s">
        <v>105</v>
      </c>
    </row>
    <row r="132" spans="1:20" ht="27.75" customHeight="1">
      <c r="A132" s="45"/>
      <c r="B132" s="48">
        <v>3</v>
      </c>
      <c r="C132" s="48">
        <v>4</v>
      </c>
      <c r="D132" s="48">
        <v>5</v>
      </c>
      <c r="E132" s="48">
        <v>6</v>
      </c>
      <c r="F132" s="48">
        <v>7</v>
      </c>
      <c r="G132" s="48">
        <v>8</v>
      </c>
      <c r="H132" s="48">
        <v>9</v>
      </c>
      <c r="I132" s="48">
        <v>10</v>
      </c>
      <c r="J132" s="48">
        <v>11</v>
      </c>
      <c r="K132" s="48">
        <v>12</v>
      </c>
      <c r="L132" s="48">
        <v>1</v>
      </c>
      <c r="M132" s="48">
        <v>2</v>
      </c>
      <c r="N132" s="48">
        <v>3</v>
      </c>
      <c r="O132" s="48">
        <v>4</v>
      </c>
      <c r="P132" s="48">
        <v>5</v>
      </c>
      <c r="Q132" s="49" t="s">
        <v>107</v>
      </c>
      <c r="R132" s="217"/>
      <c r="S132" s="218"/>
      <c r="T132" s="210"/>
    </row>
    <row r="133" spans="1:20" ht="28.5" customHeight="1">
      <c r="A133" s="97" t="s">
        <v>517</v>
      </c>
      <c r="B133" s="51"/>
      <c r="C133" s="51"/>
      <c r="D133" s="51"/>
      <c r="E133" s="51"/>
      <c r="F133" s="51"/>
      <c r="G133" s="51"/>
      <c r="H133" s="51"/>
      <c r="I133" s="51"/>
      <c r="J133" s="51"/>
      <c r="K133" s="51"/>
      <c r="L133" s="51"/>
      <c r="M133" s="51"/>
      <c r="N133" s="51"/>
      <c r="O133" s="51"/>
      <c r="P133" s="51"/>
      <c r="Q133" s="52">
        <f>SUM(B133:P133)</f>
        <v>0</v>
      </c>
      <c r="R133" s="211" t="s">
        <v>108</v>
      </c>
      <c r="S133" s="211"/>
      <c r="T133" s="53"/>
    </row>
    <row r="134" spans="1:20" ht="24" customHeight="1">
      <c r="A134" s="50" t="s">
        <v>109</v>
      </c>
      <c r="B134" s="51"/>
      <c r="C134" s="51"/>
      <c r="D134" s="51"/>
      <c r="E134" s="51"/>
      <c r="F134" s="51"/>
      <c r="G134" s="51"/>
      <c r="H134" s="51"/>
      <c r="I134" s="51"/>
      <c r="J134" s="51"/>
      <c r="K134" s="51"/>
      <c r="L134" s="51"/>
      <c r="M134" s="51"/>
      <c r="N134" s="51"/>
      <c r="O134" s="51"/>
      <c r="P134" s="51"/>
      <c r="Q134" s="52"/>
      <c r="R134" s="212">
        <f>S131*J130</f>
        <v>0</v>
      </c>
      <c r="S134" s="212"/>
      <c r="T134" s="53"/>
    </row>
    <row r="135" spans="1:20" ht="24" customHeight="1">
      <c r="A135" s="50" t="s">
        <v>110</v>
      </c>
      <c r="B135" s="52">
        <f>IF($T135=0,0,VLOOKUP($T135,単価データ!$A$1:$AH$10714,17,FALSE))</f>
        <v>0</v>
      </c>
      <c r="C135" s="52">
        <f>IF($T135=0,0,VLOOKUP($T135,単価データ!$A$1:$AH$10714,19,FALSE))</f>
        <v>0</v>
      </c>
      <c r="D135" s="52">
        <f>IF($T135=0,0,VLOOKUP($T135,単価データ!$A$1:$AH$10714,22,FALSE))</f>
        <v>0</v>
      </c>
      <c r="E135" s="52">
        <f>IF($T135=0,0,VLOOKUP($T135,単価データ!$A$1:$AH$10714,23,FALSE))</f>
        <v>0</v>
      </c>
      <c r="F135" s="52">
        <f>IF($T135=0,0,VLOOKUP($T135,単価データ!$A$1:$AH$10714,24,FALSE))</f>
        <v>0</v>
      </c>
      <c r="G135" s="52">
        <f>IF($T135=0,0,VLOOKUP($T135,単価データ!$A$1:$AH$10714,25,FALSE))</f>
        <v>0</v>
      </c>
      <c r="H135" s="52">
        <f>IF($T135=0,0,VLOOKUP($T135,単価データ!$A$1:$AH$10714,26,FALSE))</f>
        <v>0</v>
      </c>
      <c r="I135" s="52">
        <f>IF($T135=0,0,VLOOKUP($T135,単価データ!$A$1:$AH$10714,27,FALSE))</f>
        <v>0</v>
      </c>
      <c r="J135" s="52">
        <f>IF($T135=0,0,VLOOKUP($T135,単価データ!$A$1:$AH$10714,28,FALSE))</f>
        <v>0</v>
      </c>
      <c r="K135" s="52">
        <f>IF($T135=0,0,VLOOKUP($T135,単価データ!$A$1:$AH$10714,29,FALSE))</f>
        <v>0</v>
      </c>
      <c r="L135" s="52">
        <f>IF($T135=0,0,VLOOKUP($T135,単価データ!$A$1:$AH$10714,30,FALSE))</f>
        <v>0</v>
      </c>
      <c r="M135" s="52">
        <f>IF($T135=0,0,VLOOKUP($T135,単価データ!$A$1:$AH$10714,31,FALSE))</f>
        <v>0</v>
      </c>
      <c r="N135" s="52">
        <f>IF($T135=0,0,VLOOKUP($T135,単価データ!$A$1:$AH$10714,32,FALSE))</f>
        <v>0</v>
      </c>
      <c r="O135" s="52">
        <f>IF($T135=0,0,VLOOKUP($T135,単価データ!$A$1:$AH$10714,33,FALSE))</f>
        <v>0</v>
      </c>
      <c r="P135" s="52">
        <f>IF($T135=0,0,VLOOKUP($T135,単価データ!$A$1:$AH$10714,34,FALSE))</f>
        <v>0</v>
      </c>
      <c r="Q135" s="55" t="s">
        <v>111</v>
      </c>
      <c r="R135" s="213" t="s">
        <v>112</v>
      </c>
      <c r="S135" s="213"/>
      <c r="T135" s="56"/>
    </row>
    <row r="136" spans="1:20" ht="25.5">
      <c r="A136" s="50" t="s">
        <v>113</v>
      </c>
      <c r="B136" s="52">
        <f t="shared" ref="B136:P136" si="33">B133*B134</f>
        <v>0</v>
      </c>
      <c r="C136" s="52">
        <f t="shared" si="33"/>
        <v>0</v>
      </c>
      <c r="D136" s="52">
        <f t="shared" si="33"/>
        <v>0</v>
      </c>
      <c r="E136" s="52">
        <f t="shared" si="33"/>
        <v>0</v>
      </c>
      <c r="F136" s="52">
        <f t="shared" si="33"/>
        <v>0</v>
      </c>
      <c r="G136" s="52">
        <f t="shared" si="33"/>
        <v>0</v>
      </c>
      <c r="H136" s="52">
        <f t="shared" si="33"/>
        <v>0</v>
      </c>
      <c r="I136" s="52">
        <f t="shared" si="33"/>
        <v>0</v>
      </c>
      <c r="J136" s="52">
        <f t="shared" si="33"/>
        <v>0</v>
      </c>
      <c r="K136" s="52">
        <f t="shared" si="33"/>
        <v>0</v>
      </c>
      <c r="L136" s="52">
        <f t="shared" si="33"/>
        <v>0</v>
      </c>
      <c r="M136" s="52">
        <f t="shared" si="33"/>
        <v>0</v>
      </c>
      <c r="N136" s="52">
        <f t="shared" si="33"/>
        <v>0</v>
      </c>
      <c r="O136" s="52">
        <f t="shared" si="33"/>
        <v>0</v>
      </c>
      <c r="P136" s="52">
        <f t="shared" si="33"/>
        <v>0</v>
      </c>
      <c r="Q136" s="52">
        <f t="shared" ref="Q136:Q137" si="34">SUM(B136:P136)</f>
        <v>0</v>
      </c>
      <c r="R136" s="213">
        <f>IF(S131=0,0,IF(J129=Q133,Q136,ROUNDDOWN((J129/Q133)*Q136,0)))</f>
        <v>0</v>
      </c>
      <c r="S136" s="213"/>
      <c r="T136" s="53"/>
    </row>
    <row r="137" spans="1:20" ht="25.5">
      <c r="A137" s="57" t="s">
        <v>114</v>
      </c>
      <c r="B137" s="58">
        <f t="shared" ref="B137:P137" si="35">B133*B135</f>
        <v>0</v>
      </c>
      <c r="C137" s="58">
        <f t="shared" si="35"/>
        <v>0</v>
      </c>
      <c r="D137" s="58">
        <f t="shared" si="35"/>
        <v>0</v>
      </c>
      <c r="E137" s="58">
        <f t="shared" si="35"/>
        <v>0</v>
      </c>
      <c r="F137" s="58">
        <f t="shared" si="35"/>
        <v>0</v>
      </c>
      <c r="G137" s="58">
        <f t="shared" si="35"/>
        <v>0</v>
      </c>
      <c r="H137" s="58">
        <f t="shared" si="35"/>
        <v>0</v>
      </c>
      <c r="I137" s="58">
        <f t="shared" si="35"/>
        <v>0</v>
      </c>
      <c r="J137" s="58">
        <f t="shared" si="35"/>
        <v>0</v>
      </c>
      <c r="K137" s="58">
        <f t="shared" si="35"/>
        <v>0</v>
      </c>
      <c r="L137" s="58">
        <f t="shared" si="35"/>
        <v>0</v>
      </c>
      <c r="M137" s="58">
        <f t="shared" si="35"/>
        <v>0</v>
      </c>
      <c r="N137" s="58">
        <f t="shared" si="35"/>
        <v>0</v>
      </c>
      <c r="O137" s="58">
        <f t="shared" si="35"/>
        <v>0</v>
      </c>
      <c r="P137" s="58">
        <f t="shared" si="35"/>
        <v>0</v>
      </c>
      <c r="Q137" s="58">
        <f t="shared" si="34"/>
        <v>0</v>
      </c>
      <c r="R137" s="211" t="s">
        <v>115</v>
      </c>
      <c r="S137" s="211"/>
      <c r="T137" s="53"/>
    </row>
    <row r="138" spans="1:20" ht="26.25" customHeight="1">
      <c r="A138" s="59" t="s">
        <v>116</v>
      </c>
      <c r="B138" s="214" t="s">
        <v>117</v>
      </c>
      <c r="C138" s="214"/>
      <c r="D138" s="214"/>
      <c r="E138" s="214"/>
      <c r="F138" s="214"/>
      <c r="G138" s="214"/>
      <c r="H138" s="214"/>
      <c r="I138" s="60">
        <f>Q137</f>
        <v>0</v>
      </c>
      <c r="J138" s="61" t="s">
        <v>118</v>
      </c>
      <c r="K138" s="60">
        <f>Q133</f>
        <v>0</v>
      </c>
      <c r="L138" s="62" t="s">
        <v>53</v>
      </c>
      <c r="M138" s="60"/>
      <c r="N138" s="61"/>
      <c r="O138" s="63">
        <f>IF(K138=0,0,I138/K138)</f>
        <v>0</v>
      </c>
      <c r="P138" s="64" t="s">
        <v>69</v>
      </c>
      <c r="Q138" s="65">
        <f>IF(LEN(ROUND(O138,0))&lt;4,ROUND(O138,0),ROUND(O138,-(LEN(ROUND(O138,0))-3)))</f>
        <v>0</v>
      </c>
      <c r="R138" s="213">
        <f>S131*Q138</f>
        <v>0</v>
      </c>
      <c r="S138" s="213"/>
      <c r="T138" s="53"/>
    </row>
    <row r="140" spans="1:20">
      <c r="A140" s="38" t="s">
        <v>136</v>
      </c>
      <c r="B140" s="215" t="s">
        <v>97</v>
      </c>
      <c r="C140" s="215"/>
      <c r="D140" s="215"/>
      <c r="E140" s="215"/>
      <c r="F140" s="215"/>
      <c r="G140" s="215"/>
      <c r="H140" s="215"/>
      <c r="I140" s="39" t="s">
        <v>53</v>
      </c>
      <c r="J140" s="40">
        <v>1</v>
      </c>
      <c r="K140" s="68" t="s">
        <v>125</v>
      </c>
      <c r="L140" s="42"/>
      <c r="M140" s="43"/>
      <c r="N140" s="43"/>
      <c r="O140" s="43"/>
      <c r="P140" s="43"/>
      <c r="Q140" s="43"/>
      <c r="R140" s="43"/>
      <c r="S140" s="44"/>
    </row>
    <row r="141" spans="1:20">
      <c r="A141" s="45"/>
      <c r="B141" s="215" t="s">
        <v>100</v>
      </c>
      <c r="C141" s="215"/>
      <c r="D141" s="215"/>
      <c r="E141" s="215"/>
      <c r="F141" s="215"/>
      <c r="G141" s="215"/>
      <c r="H141" s="215"/>
      <c r="I141" s="39" t="s">
        <v>53</v>
      </c>
      <c r="J141" s="40"/>
      <c r="K141" s="39" t="s">
        <v>101</v>
      </c>
      <c r="L141" s="46"/>
      <c r="M141" s="47"/>
      <c r="N141" s="47"/>
      <c r="O141" s="47"/>
      <c r="P141" s="47"/>
      <c r="Q141" s="47"/>
      <c r="R141" s="43"/>
      <c r="S141" s="44"/>
    </row>
    <row r="142" spans="1:20" ht="13.5" customHeight="1">
      <c r="A142" s="38" t="s">
        <v>102</v>
      </c>
      <c r="B142" s="216" t="s">
        <v>103</v>
      </c>
      <c r="C142" s="216"/>
      <c r="D142" s="216"/>
      <c r="E142" s="216"/>
      <c r="F142" s="216"/>
      <c r="G142" s="216"/>
      <c r="H142" s="216"/>
      <c r="I142" s="216"/>
      <c r="J142" s="216"/>
      <c r="K142" s="216"/>
      <c r="L142" s="216"/>
      <c r="M142" s="216"/>
      <c r="N142" s="216"/>
      <c r="O142" s="216"/>
      <c r="P142" s="216"/>
      <c r="Q142" s="216"/>
      <c r="R142" s="217" t="s">
        <v>104</v>
      </c>
      <c r="S142" s="218">
        <f>IF(J140&gt;Q144,0,J140)</f>
        <v>0</v>
      </c>
      <c r="T142" s="210" t="s">
        <v>105</v>
      </c>
    </row>
    <row r="143" spans="1:20" ht="27.75" customHeight="1">
      <c r="A143" s="45"/>
      <c r="B143" s="48">
        <v>3</v>
      </c>
      <c r="C143" s="48">
        <v>4</v>
      </c>
      <c r="D143" s="48">
        <v>5</v>
      </c>
      <c r="E143" s="48">
        <v>6</v>
      </c>
      <c r="F143" s="48">
        <v>7</v>
      </c>
      <c r="G143" s="48">
        <v>8</v>
      </c>
      <c r="H143" s="48">
        <v>9</v>
      </c>
      <c r="I143" s="48">
        <v>10</v>
      </c>
      <c r="J143" s="48">
        <v>11</v>
      </c>
      <c r="K143" s="48">
        <v>12</v>
      </c>
      <c r="L143" s="48">
        <v>1</v>
      </c>
      <c r="M143" s="48">
        <v>2</v>
      </c>
      <c r="N143" s="48">
        <v>3</v>
      </c>
      <c r="O143" s="48">
        <v>4</v>
      </c>
      <c r="P143" s="48">
        <v>5</v>
      </c>
      <c r="Q143" s="49" t="s">
        <v>107</v>
      </c>
      <c r="R143" s="217"/>
      <c r="S143" s="218"/>
      <c r="T143" s="210"/>
    </row>
    <row r="144" spans="1:20" ht="28.5" customHeight="1">
      <c r="A144" s="97" t="s">
        <v>517</v>
      </c>
      <c r="B144" s="51"/>
      <c r="C144" s="51"/>
      <c r="D144" s="51"/>
      <c r="E144" s="51"/>
      <c r="F144" s="51"/>
      <c r="G144" s="51"/>
      <c r="H144" s="51"/>
      <c r="I144" s="51"/>
      <c r="J144" s="51"/>
      <c r="K144" s="51"/>
      <c r="L144" s="51"/>
      <c r="M144" s="51"/>
      <c r="N144" s="51"/>
      <c r="O144" s="51"/>
      <c r="P144" s="51"/>
      <c r="Q144" s="52">
        <f>SUM(B144:P144)</f>
        <v>0</v>
      </c>
      <c r="R144" s="211" t="s">
        <v>108</v>
      </c>
      <c r="S144" s="211"/>
      <c r="T144" s="53"/>
    </row>
    <row r="145" spans="1:20" ht="24" customHeight="1">
      <c r="A145" s="50" t="s">
        <v>109</v>
      </c>
      <c r="B145" s="51"/>
      <c r="C145" s="51"/>
      <c r="D145" s="51"/>
      <c r="E145" s="51"/>
      <c r="F145" s="51"/>
      <c r="G145" s="51"/>
      <c r="H145" s="51"/>
      <c r="I145" s="51"/>
      <c r="J145" s="51"/>
      <c r="K145" s="51"/>
      <c r="L145" s="51"/>
      <c r="M145" s="51"/>
      <c r="N145" s="51"/>
      <c r="O145" s="51"/>
      <c r="P145" s="51"/>
      <c r="Q145" s="52"/>
      <c r="R145" s="212">
        <f>S142*J141</f>
        <v>0</v>
      </c>
      <c r="S145" s="212"/>
      <c r="T145" s="53"/>
    </row>
    <row r="146" spans="1:20" ht="24" customHeight="1">
      <c r="A146" s="50" t="s">
        <v>110</v>
      </c>
      <c r="B146" s="52">
        <f>IF($T146=0,0,VLOOKUP($T146,単価データ!$A$1:$AH$10714,17,FALSE))</f>
        <v>0</v>
      </c>
      <c r="C146" s="52">
        <f>IF($T146=0,0,VLOOKUP($T146,単価データ!$A$1:$AH$10714,19,FALSE))</f>
        <v>0</v>
      </c>
      <c r="D146" s="52">
        <f>IF($T146=0,0,VLOOKUP($T146,単価データ!$A$1:$AH$10714,22,FALSE))</f>
        <v>0</v>
      </c>
      <c r="E146" s="52">
        <f>IF($T146=0,0,VLOOKUP($T146,単価データ!$A$1:$AH$10714,23,FALSE))</f>
        <v>0</v>
      </c>
      <c r="F146" s="52">
        <f>IF($T146=0,0,VLOOKUP($T146,単価データ!$A$1:$AH$10714,24,FALSE))</f>
        <v>0</v>
      </c>
      <c r="G146" s="52">
        <f>IF($T146=0,0,VLOOKUP($T146,単価データ!$A$1:$AH$10714,25,FALSE))</f>
        <v>0</v>
      </c>
      <c r="H146" s="52">
        <f>IF($T146=0,0,VLOOKUP($T146,単価データ!$A$1:$AH$10714,26,FALSE))</f>
        <v>0</v>
      </c>
      <c r="I146" s="52">
        <f>IF($T146=0,0,VLOOKUP($T146,単価データ!$A$1:$AH$10714,27,FALSE))</f>
        <v>0</v>
      </c>
      <c r="J146" s="52">
        <f>IF($T146=0,0,VLOOKUP($T146,単価データ!$A$1:$AH$10714,28,FALSE))</f>
        <v>0</v>
      </c>
      <c r="K146" s="52">
        <f>IF($T146=0,0,VLOOKUP($T146,単価データ!$A$1:$AH$10714,29,FALSE))</f>
        <v>0</v>
      </c>
      <c r="L146" s="52">
        <f>IF($T146=0,0,VLOOKUP($T146,単価データ!$A$1:$AH$10714,30,FALSE))</f>
        <v>0</v>
      </c>
      <c r="M146" s="52">
        <f>IF($T146=0,0,VLOOKUP($T146,単価データ!$A$1:$AH$10714,31,FALSE))</f>
        <v>0</v>
      </c>
      <c r="N146" s="52">
        <f>IF($T146=0,0,VLOOKUP($T146,単価データ!$A$1:$AH$10714,32,FALSE))</f>
        <v>0</v>
      </c>
      <c r="O146" s="52">
        <f>IF($T146=0,0,VLOOKUP($T146,単価データ!$A$1:$AH$10714,33,FALSE))</f>
        <v>0</v>
      </c>
      <c r="P146" s="52">
        <f>IF($T146=0,0,VLOOKUP($T146,単価データ!$A$1:$AH$10714,34,FALSE))</f>
        <v>0</v>
      </c>
      <c r="Q146" s="55" t="s">
        <v>111</v>
      </c>
      <c r="R146" s="213" t="s">
        <v>112</v>
      </c>
      <c r="S146" s="213"/>
      <c r="T146" s="56"/>
    </row>
    <row r="147" spans="1:20" ht="25.5">
      <c r="A147" s="50" t="s">
        <v>113</v>
      </c>
      <c r="B147" s="52">
        <f t="shared" ref="B147:P147" si="36">B144*B145</f>
        <v>0</v>
      </c>
      <c r="C147" s="52">
        <f t="shared" si="36"/>
        <v>0</v>
      </c>
      <c r="D147" s="52">
        <f t="shared" si="36"/>
        <v>0</v>
      </c>
      <c r="E147" s="52">
        <f t="shared" si="36"/>
        <v>0</v>
      </c>
      <c r="F147" s="52">
        <f t="shared" si="36"/>
        <v>0</v>
      </c>
      <c r="G147" s="52">
        <f t="shared" si="36"/>
        <v>0</v>
      </c>
      <c r="H147" s="52">
        <f t="shared" si="36"/>
        <v>0</v>
      </c>
      <c r="I147" s="52">
        <f t="shared" si="36"/>
        <v>0</v>
      </c>
      <c r="J147" s="52">
        <f t="shared" si="36"/>
        <v>0</v>
      </c>
      <c r="K147" s="52">
        <f t="shared" si="36"/>
        <v>0</v>
      </c>
      <c r="L147" s="52">
        <f t="shared" si="36"/>
        <v>0</v>
      </c>
      <c r="M147" s="52">
        <f t="shared" si="36"/>
        <v>0</v>
      </c>
      <c r="N147" s="52">
        <f t="shared" si="36"/>
        <v>0</v>
      </c>
      <c r="O147" s="52">
        <f t="shared" si="36"/>
        <v>0</v>
      </c>
      <c r="P147" s="52">
        <f t="shared" si="36"/>
        <v>0</v>
      </c>
      <c r="Q147" s="52">
        <f t="shared" ref="Q147:Q148" si="37">SUM(B147:P147)</f>
        <v>0</v>
      </c>
      <c r="R147" s="213">
        <f>IF(S142=0,0,IF(J140=Q144,Q147,ROUNDDOWN((J140/Q144)*Q147,0)))</f>
        <v>0</v>
      </c>
      <c r="S147" s="213"/>
      <c r="T147" s="53"/>
    </row>
    <row r="148" spans="1:20" ht="25.5">
      <c r="A148" s="57" t="s">
        <v>114</v>
      </c>
      <c r="B148" s="58">
        <f t="shared" ref="B148:P148" si="38">B144*B146</f>
        <v>0</v>
      </c>
      <c r="C148" s="58">
        <f t="shared" si="38"/>
        <v>0</v>
      </c>
      <c r="D148" s="58">
        <f t="shared" si="38"/>
        <v>0</v>
      </c>
      <c r="E148" s="58">
        <f t="shared" si="38"/>
        <v>0</v>
      </c>
      <c r="F148" s="58">
        <f t="shared" si="38"/>
        <v>0</v>
      </c>
      <c r="G148" s="58">
        <f t="shared" si="38"/>
        <v>0</v>
      </c>
      <c r="H148" s="58">
        <f t="shared" si="38"/>
        <v>0</v>
      </c>
      <c r="I148" s="58">
        <f t="shared" si="38"/>
        <v>0</v>
      </c>
      <c r="J148" s="58">
        <f t="shared" si="38"/>
        <v>0</v>
      </c>
      <c r="K148" s="58">
        <f t="shared" si="38"/>
        <v>0</v>
      </c>
      <c r="L148" s="58">
        <f t="shared" si="38"/>
        <v>0</v>
      </c>
      <c r="M148" s="58">
        <f t="shared" si="38"/>
        <v>0</v>
      </c>
      <c r="N148" s="58">
        <f t="shared" si="38"/>
        <v>0</v>
      </c>
      <c r="O148" s="58">
        <f t="shared" si="38"/>
        <v>0</v>
      </c>
      <c r="P148" s="58">
        <f t="shared" si="38"/>
        <v>0</v>
      </c>
      <c r="Q148" s="58">
        <f t="shared" si="37"/>
        <v>0</v>
      </c>
      <c r="R148" s="211" t="s">
        <v>115</v>
      </c>
      <c r="S148" s="211"/>
      <c r="T148" s="53"/>
    </row>
    <row r="149" spans="1:20" ht="26.25" customHeight="1">
      <c r="A149" s="59" t="s">
        <v>116</v>
      </c>
      <c r="B149" s="214" t="s">
        <v>117</v>
      </c>
      <c r="C149" s="214"/>
      <c r="D149" s="214"/>
      <c r="E149" s="214"/>
      <c r="F149" s="214"/>
      <c r="G149" s="214"/>
      <c r="H149" s="214"/>
      <c r="I149" s="60">
        <f>Q148</f>
        <v>0</v>
      </c>
      <c r="J149" s="61" t="s">
        <v>118</v>
      </c>
      <c r="K149" s="60">
        <f>Q144</f>
        <v>0</v>
      </c>
      <c r="L149" s="62" t="s">
        <v>53</v>
      </c>
      <c r="M149" s="60"/>
      <c r="N149" s="61"/>
      <c r="O149" s="63">
        <f>IF(K149=0,0,I149/K149)</f>
        <v>0</v>
      </c>
      <c r="P149" s="64" t="s">
        <v>69</v>
      </c>
      <c r="Q149" s="65">
        <f>IF(LEN(ROUND(O149,0))&lt;4,ROUND(O149,0),ROUND(O149,-(LEN(ROUND(O149,0))-3)))</f>
        <v>0</v>
      </c>
      <c r="R149" s="213">
        <f>S142*Q149</f>
        <v>0</v>
      </c>
      <c r="S149" s="213"/>
      <c r="T149" s="53"/>
    </row>
    <row r="151" spans="1:20">
      <c r="A151" s="38" t="s">
        <v>137</v>
      </c>
      <c r="B151" s="215" t="s">
        <v>97</v>
      </c>
      <c r="C151" s="215"/>
      <c r="D151" s="215"/>
      <c r="E151" s="215"/>
      <c r="F151" s="215"/>
      <c r="G151" s="215"/>
      <c r="H151" s="215"/>
      <c r="I151" s="39" t="s">
        <v>53</v>
      </c>
      <c r="J151" s="40">
        <v>1</v>
      </c>
      <c r="K151" s="68" t="s">
        <v>125</v>
      </c>
      <c r="L151" s="42"/>
      <c r="M151" s="43"/>
      <c r="N151" s="43"/>
      <c r="O151" s="43"/>
      <c r="P151" s="43"/>
      <c r="Q151" s="43"/>
      <c r="R151" s="43"/>
      <c r="S151" s="44"/>
    </row>
    <row r="152" spans="1:20">
      <c r="A152" s="45"/>
      <c r="B152" s="215" t="s">
        <v>100</v>
      </c>
      <c r="C152" s="215"/>
      <c r="D152" s="215"/>
      <c r="E152" s="215"/>
      <c r="F152" s="215"/>
      <c r="G152" s="215"/>
      <c r="H152" s="215"/>
      <c r="I152" s="39" t="s">
        <v>53</v>
      </c>
      <c r="J152" s="40"/>
      <c r="K152" s="39" t="s">
        <v>101</v>
      </c>
      <c r="L152" s="46"/>
      <c r="M152" s="47"/>
      <c r="N152" s="47"/>
      <c r="O152" s="47"/>
      <c r="P152" s="47"/>
      <c r="Q152" s="47"/>
      <c r="R152" s="43"/>
      <c r="S152" s="44"/>
    </row>
    <row r="153" spans="1:20" ht="13.5" customHeight="1">
      <c r="A153" s="38" t="s">
        <v>102</v>
      </c>
      <c r="B153" s="216" t="s">
        <v>103</v>
      </c>
      <c r="C153" s="216"/>
      <c r="D153" s="216"/>
      <c r="E153" s="216"/>
      <c r="F153" s="216"/>
      <c r="G153" s="216"/>
      <c r="H153" s="216"/>
      <c r="I153" s="216"/>
      <c r="J153" s="216"/>
      <c r="K153" s="216"/>
      <c r="L153" s="216"/>
      <c r="M153" s="216"/>
      <c r="N153" s="216"/>
      <c r="O153" s="216"/>
      <c r="P153" s="216"/>
      <c r="Q153" s="216"/>
      <c r="R153" s="217" t="s">
        <v>104</v>
      </c>
      <c r="S153" s="218">
        <f>IF(J151&gt;Q155,0,J151)</f>
        <v>0</v>
      </c>
      <c r="T153" s="210" t="s">
        <v>105</v>
      </c>
    </row>
    <row r="154" spans="1:20" ht="27.75" customHeight="1">
      <c r="A154" s="45"/>
      <c r="B154" s="48">
        <v>3</v>
      </c>
      <c r="C154" s="48">
        <v>4</v>
      </c>
      <c r="D154" s="48">
        <v>5</v>
      </c>
      <c r="E154" s="48">
        <v>6</v>
      </c>
      <c r="F154" s="48">
        <v>7</v>
      </c>
      <c r="G154" s="48">
        <v>8</v>
      </c>
      <c r="H154" s="48">
        <v>9</v>
      </c>
      <c r="I154" s="48">
        <v>10</v>
      </c>
      <c r="J154" s="48">
        <v>11</v>
      </c>
      <c r="K154" s="48">
        <v>12</v>
      </c>
      <c r="L154" s="48">
        <v>1</v>
      </c>
      <c r="M154" s="48">
        <v>2</v>
      </c>
      <c r="N154" s="48">
        <v>3</v>
      </c>
      <c r="O154" s="48">
        <v>4</v>
      </c>
      <c r="P154" s="48">
        <v>5</v>
      </c>
      <c r="Q154" s="49" t="s">
        <v>107</v>
      </c>
      <c r="R154" s="217"/>
      <c r="S154" s="218"/>
      <c r="T154" s="210"/>
    </row>
    <row r="155" spans="1:20" ht="28.5" customHeight="1">
      <c r="A155" s="97" t="s">
        <v>517</v>
      </c>
      <c r="B155" s="51"/>
      <c r="C155" s="51"/>
      <c r="D155" s="51"/>
      <c r="E155" s="51"/>
      <c r="F155" s="51"/>
      <c r="G155" s="51"/>
      <c r="H155" s="51"/>
      <c r="I155" s="51"/>
      <c r="J155" s="51"/>
      <c r="K155" s="51"/>
      <c r="L155" s="51"/>
      <c r="M155" s="51"/>
      <c r="N155" s="51"/>
      <c r="O155" s="51"/>
      <c r="P155" s="51"/>
      <c r="Q155" s="52">
        <f>SUM(B155:P155)</f>
        <v>0</v>
      </c>
      <c r="R155" s="211" t="s">
        <v>108</v>
      </c>
      <c r="S155" s="211"/>
      <c r="T155" s="53"/>
    </row>
    <row r="156" spans="1:20" ht="24" customHeight="1">
      <c r="A156" s="50" t="s">
        <v>109</v>
      </c>
      <c r="B156" s="51"/>
      <c r="C156" s="51"/>
      <c r="D156" s="51"/>
      <c r="E156" s="51"/>
      <c r="F156" s="51"/>
      <c r="G156" s="51"/>
      <c r="H156" s="51"/>
      <c r="I156" s="51"/>
      <c r="J156" s="51"/>
      <c r="K156" s="51"/>
      <c r="L156" s="51"/>
      <c r="M156" s="51"/>
      <c r="N156" s="51"/>
      <c r="O156" s="51"/>
      <c r="P156" s="51"/>
      <c r="Q156" s="52"/>
      <c r="R156" s="212">
        <f>S153*J152</f>
        <v>0</v>
      </c>
      <c r="S156" s="212"/>
      <c r="T156" s="53"/>
    </row>
    <row r="157" spans="1:20" ht="24" customHeight="1">
      <c r="A157" s="50" t="s">
        <v>110</v>
      </c>
      <c r="B157" s="52">
        <f>IF($T157=0,0,VLOOKUP($T157,単価データ!$A$1:$AH$10714,17,FALSE))</f>
        <v>0</v>
      </c>
      <c r="C157" s="52">
        <f>IF($T157=0,0,VLOOKUP($T157,単価データ!$A$1:$AH$10714,19,FALSE))</f>
        <v>0</v>
      </c>
      <c r="D157" s="52">
        <f>IF($T157=0,0,VLOOKUP($T157,単価データ!$A$1:$AH$10714,22,FALSE))</f>
        <v>0</v>
      </c>
      <c r="E157" s="52">
        <f>IF($T157=0,0,VLOOKUP($T157,単価データ!$A$1:$AH$10714,23,FALSE))</f>
        <v>0</v>
      </c>
      <c r="F157" s="52">
        <f>IF($T157=0,0,VLOOKUP($T157,単価データ!$A$1:$AH$10714,24,FALSE))</f>
        <v>0</v>
      </c>
      <c r="G157" s="52">
        <f>IF($T157=0,0,VLOOKUP($T157,単価データ!$A$1:$AH$10714,25,FALSE))</f>
        <v>0</v>
      </c>
      <c r="H157" s="52">
        <f>IF($T157=0,0,VLOOKUP($T157,単価データ!$A$1:$AH$10714,26,FALSE))</f>
        <v>0</v>
      </c>
      <c r="I157" s="52">
        <f>IF($T157=0,0,VLOOKUP($T157,単価データ!$A$1:$AH$10714,27,FALSE))</f>
        <v>0</v>
      </c>
      <c r="J157" s="52">
        <f>IF($T157=0,0,VLOOKUP($T157,単価データ!$A$1:$AH$10714,28,FALSE))</f>
        <v>0</v>
      </c>
      <c r="K157" s="52">
        <f>IF($T157=0,0,VLOOKUP($T157,単価データ!$A$1:$AH$10714,29,FALSE))</f>
        <v>0</v>
      </c>
      <c r="L157" s="52">
        <f>IF($T157=0,0,VLOOKUP($T157,単価データ!$A$1:$AH$10714,30,FALSE))</f>
        <v>0</v>
      </c>
      <c r="M157" s="52">
        <f>IF($T157=0,0,VLOOKUP($T157,単価データ!$A$1:$AH$10714,31,FALSE))</f>
        <v>0</v>
      </c>
      <c r="N157" s="52">
        <f>IF($T157=0,0,VLOOKUP($T157,単価データ!$A$1:$AH$10714,32,FALSE))</f>
        <v>0</v>
      </c>
      <c r="O157" s="52">
        <f>IF($T157=0,0,VLOOKUP($T157,単価データ!$A$1:$AH$10714,33,FALSE))</f>
        <v>0</v>
      </c>
      <c r="P157" s="52">
        <f>IF($T157=0,0,VLOOKUP($T157,単価データ!$A$1:$AH$10714,34,FALSE))</f>
        <v>0</v>
      </c>
      <c r="Q157" s="55" t="s">
        <v>111</v>
      </c>
      <c r="R157" s="213" t="s">
        <v>112</v>
      </c>
      <c r="S157" s="213"/>
      <c r="T157" s="56"/>
    </row>
    <row r="158" spans="1:20" ht="25.5">
      <c r="A158" s="50" t="s">
        <v>113</v>
      </c>
      <c r="B158" s="52">
        <f t="shared" ref="B158:P158" si="39">B155*B156</f>
        <v>0</v>
      </c>
      <c r="C158" s="52">
        <f t="shared" si="39"/>
        <v>0</v>
      </c>
      <c r="D158" s="52">
        <f t="shared" si="39"/>
        <v>0</v>
      </c>
      <c r="E158" s="52">
        <f t="shared" si="39"/>
        <v>0</v>
      </c>
      <c r="F158" s="52">
        <f t="shared" si="39"/>
        <v>0</v>
      </c>
      <c r="G158" s="52">
        <f t="shared" si="39"/>
        <v>0</v>
      </c>
      <c r="H158" s="52">
        <f t="shared" si="39"/>
        <v>0</v>
      </c>
      <c r="I158" s="52">
        <f t="shared" si="39"/>
        <v>0</v>
      </c>
      <c r="J158" s="52">
        <f t="shared" si="39"/>
        <v>0</v>
      </c>
      <c r="K158" s="52">
        <f t="shared" si="39"/>
        <v>0</v>
      </c>
      <c r="L158" s="52">
        <f t="shared" si="39"/>
        <v>0</v>
      </c>
      <c r="M158" s="52">
        <f t="shared" si="39"/>
        <v>0</v>
      </c>
      <c r="N158" s="52">
        <f t="shared" si="39"/>
        <v>0</v>
      </c>
      <c r="O158" s="52">
        <f t="shared" si="39"/>
        <v>0</v>
      </c>
      <c r="P158" s="52">
        <f t="shared" si="39"/>
        <v>0</v>
      </c>
      <c r="Q158" s="52">
        <f t="shared" ref="Q158:Q159" si="40">SUM(B158:P158)</f>
        <v>0</v>
      </c>
      <c r="R158" s="213">
        <f>IF(S153=0,0,IF(J151=Q155,Q158,ROUNDDOWN((J151/Q155)*Q158,0)))</f>
        <v>0</v>
      </c>
      <c r="S158" s="213"/>
      <c r="T158" s="53"/>
    </row>
    <row r="159" spans="1:20" ht="25.5">
      <c r="A159" s="57" t="s">
        <v>114</v>
      </c>
      <c r="B159" s="58">
        <f t="shared" ref="B159:P159" si="41">B155*B157</f>
        <v>0</v>
      </c>
      <c r="C159" s="58">
        <f t="shared" si="41"/>
        <v>0</v>
      </c>
      <c r="D159" s="58">
        <f t="shared" si="41"/>
        <v>0</v>
      </c>
      <c r="E159" s="58">
        <f t="shared" si="41"/>
        <v>0</v>
      </c>
      <c r="F159" s="58">
        <f t="shared" si="41"/>
        <v>0</v>
      </c>
      <c r="G159" s="58">
        <f t="shared" si="41"/>
        <v>0</v>
      </c>
      <c r="H159" s="58">
        <f t="shared" si="41"/>
        <v>0</v>
      </c>
      <c r="I159" s="58">
        <f t="shared" si="41"/>
        <v>0</v>
      </c>
      <c r="J159" s="58">
        <f t="shared" si="41"/>
        <v>0</v>
      </c>
      <c r="K159" s="58">
        <f t="shared" si="41"/>
        <v>0</v>
      </c>
      <c r="L159" s="58">
        <f t="shared" si="41"/>
        <v>0</v>
      </c>
      <c r="M159" s="58">
        <f t="shared" si="41"/>
        <v>0</v>
      </c>
      <c r="N159" s="58">
        <f t="shared" si="41"/>
        <v>0</v>
      </c>
      <c r="O159" s="58">
        <f t="shared" si="41"/>
        <v>0</v>
      </c>
      <c r="P159" s="58">
        <f t="shared" si="41"/>
        <v>0</v>
      </c>
      <c r="Q159" s="58">
        <f t="shared" si="40"/>
        <v>0</v>
      </c>
      <c r="R159" s="211" t="s">
        <v>115</v>
      </c>
      <c r="S159" s="211"/>
      <c r="T159" s="53"/>
    </row>
    <row r="160" spans="1:20" ht="26.25" customHeight="1">
      <c r="A160" s="59" t="s">
        <v>116</v>
      </c>
      <c r="B160" s="214" t="s">
        <v>117</v>
      </c>
      <c r="C160" s="214"/>
      <c r="D160" s="214"/>
      <c r="E160" s="214"/>
      <c r="F160" s="214"/>
      <c r="G160" s="214"/>
      <c r="H160" s="214"/>
      <c r="I160" s="60">
        <f>Q159</f>
        <v>0</v>
      </c>
      <c r="J160" s="61" t="s">
        <v>118</v>
      </c>
      <c r="K160" s="60">
        <f>Q155</f>
        <v>0</v>
      </c>
      <c r="L160" s="62" t="s">
        <v>53</v>
      </c>
      <c r="M160" s="60"/>
      <c r="N160" s="61"/>
      <c r="O160" s="63">
        <f>IF(K160=0,0,I160/K160)</f>
        <v>0</v>
      </c>
      <c r="P160" s="64" t="s">
        <v>69</v>
      </c>
      <c r="Q160" s="65">
        <f>IF(LEN(ROUND(O160,0))&lt;4,ROUND(O160,0),ROUND(O160,-(LEN(ROUND(O160,0))-3)))</f>
        <v>0</v>
      </c>
      <c r="R160" s="213">
        <f>S153*Q160</f>
        <v>0</v>
      </c>
      <c r="S160" s="213"/>
      <c r="T160" s="53"/>
    </row>
    <row r="162" spans="1:20">
      <c r="A162" s="38" t="s">
        <v>138</v>
      </c>
      <c r="B162" s="215" t="s">
        <v>97</v>
      </c>
      <c r="C162" s="215"/>
      <c r="D162" s="215"/>
      <c r="E162" s="215"/>
      <c r="F162" s="215"/>
      <c r="G162" s="215"/>
      <c r="H162" s="215"/>
      <c r="I162" s="39" t="s">
        <v>53</v>
      </c>
      <c r="J162" s="40">
        <v>1</v>
      </c>
      <c r="K162" s="68" t="s">
        <v>125</v>
      </c>
      <c r="L162" s="42"/>
      <c r="M162" s="43"/>
      <c r="N162" s="43"/>
      <c r="O162" s="43"/>
      <c r="P162" s="43"/>
      <c r="Q162" s="43"/>
      <c r="R162" s="43"/>
      <c r="S162" s="44"/>
    </row>
    <row r="163" spans="1:20">
      <c r="A163" s="45"/>
      <c r="B163" s="215" t="s">
        <v>100</v>
      </c>
      <c r="C163" s="215"/>
      <c r="D163" s="215"/>
      <c r="E163" s="215"/>
      <c r="F163" s="215"/>
      <c r="G163" s="215"/>
      <c r="H163" s="215"/>
      <c r="I163" s="39" t="s">
        <v>53</v>
      </c>
      <c r="J163" s="40"/>
      <c r="K163" s="39" t="s">
        <v>101</v>
      </c>
      <c r="L163" s="46"/>
      <c r="M163" s="47"/>
      <c r="N163" s="47"/>
      <c r="O163" s="47"/>
      <c r="P163" s="47"/>
      <c r="Q163" s="47"/>
      <c r="R163" s="43"/>
      <c r="S163" s="44"/>
    </row>
    <row r="164" spans="1:20" ht="13.5" customHeight="1">
      <c r="A164" s="38" t="s">
        <v>102</v>
      </c>
      <c r="B164" s="216" t="s">
        <v>103</v>
      </c>
      <c r="C164" s="216"/>
      <c r="D164" s="216"/>
      <c r="E164" s="216"/>
      <c r="F164" s="216"/>
      <c r="G164" s="216"/>
      <c r="H164" s="216"/>
      <c r="I164" s="216"/>
      <c r="J164" s="216"/>
      <c r="K164" s="216"/>
      <c r="L164" s="216"/>
      <c r="M164" s="216"/>
      <c r="N164" s="216"/>
      <c r="O164" s="216"/>
      <c r="P164" s="216"/>
      <c r="Q164" s="216"/>
      <c r="R164" s="217" t="s">
        <v>104</v>
      </c>
      <c r="S164" s="218">
        <f>IF(J162&gt;Q166,0,J162)</f>
        <v>0</v>
      </c>
      <c r="T164" s="210" t="s">
        <v>105</v>
      </c>
    </row>
    <row r="165" spans="1:20" ht="27.75" customHeight="1">
      <c r="A165" s="45"/>
      <c r="B165" s="48">
        <v>3</v>
      </c>
      <c r="C165" s="48">
        <v>4</v>
      </c>
      <c r="D165" s="48">
        <v>5</v>
      </c>
      <c r="E165" s="48">
        <v>6</v>
      </c>
      <c r="F165" s="48">
        <v>7</v>
      </c>
      <c r="G165" s="48">
        <v>8</v>
      </c>
      <c r="H165" s="48">
        <v>9</v>
      </c>
      <c r="I165" s="48">
        <v>10</v>
      </c>
      <c r="J165" s="48">
        <v>11</v>
      </c>
      <c r="K165" s="48">
        <v>12</v>
      </c>
      <c r="L165" s="48">
        <v>1</v>
      </c>
      <c r="M165" s="48">
        <v>2</v>
      </c>
      <c r="N165" s="48">
        <v>3</v>
      </c>
      <c r="O165" s="48">
        <v>4</v>
      </c>
      <c r="P165" s="48">
        <v>5</v>
      </c>
      <c r="Q165" s="49" t="s">
        <v>107</v>
      </c>
      <c r="R165" s="217"/>
      <c r="S165" s="218"/>
      <c r="T165" s="210"/>
    </row>
    <row r="166" spans="1:20" ht="28.5" customHeight="1">
      <c r="A166" s="97" t="s">
        <v>517</v>
      </c>
      <c r="B166" s="51"/>
      <c r="C166" s="51"/>
      <c r="D166" s="51"/>
      <c r="E166" s="51"/>
      <c r="F166" s="51"/>
      <c r="G166" s="51"/>
      <c r="H166" s="51"/>
      <c r="I166" s="51"/>
      <c r="J166" s="51"/>
      <c r="K166" s="51"/>
      <c r="L166" s="51"/>
      <c r="M166" s="51"/>
      <c r="N166" s="51"/>
      <c r="O166" s="51"/>
      <c r="P166" s="51"/>
      <c r="Q166" s="52">
        <f>SUM(B166:P166)</f>
        <v>0</v>
      </c>
      <c r="R166" s="211" t="s">
        <v>108</v>
      </c>
      <c r="S166" s="211"/>
      <c r="T166" s="53"/>
    </row>
    <row r="167" spans="1:20" ht="24" customHeight="1">
      <c r="A167" s="50" t="s">
        <v>109</v>
      </c>
      <c r="B167" s="51"/>
      <c r="C167" s="51"/>
      <c r="D167" s="51"/>
      <c r="E167" s="51"/>
      <c r="F167" s="51"/>
      <c r="G167" s="51"/>
      <c r="H167" s="51"/>
      <c r="I167" s="51"/>
      <c r="J167" s="51"/>
      <c r="K167" s="51"/>
      <c r="L167" s="51"/>
      <c r="M167" s="51"/>
      <c r="N167" s="51"/>
      <c r="O167" s="51"/>
      <c r="P167" s="51"/>
      <c r="Q167" s="52"/>
      <c r="R167" s="212">
        <f>S164*J163</f>
        <v>0</v>
      </c>
      <c r="S167" s="212"/>
      <c r="T167" s="53"/>
    </row>
    <row r="168" spans="1:20" ht="24" customHeight="1">
      <c r="A168" s="50" t="s">
        <v>110</v>
      </c>
      <c r="B168" s="52">
        <f>IF($T168=0,0,VLOOKUP($T168,単価データ!$A$1:$AH$10714,17,FALSE))</f>
        <v>0</v>
      </c>
      <c r="C168" s="52">
        <f>IF($T168=0,0,VLOOKUP($T168,単価データ!$A$1:$AH$10714,19,FALSE))</f>
        <v>0</v>
      </c>
      <c r="D168" s="52">
        <f>IF($T168=0,0,VLOOKUP($T168,単価データ!$A$1:$AH$10714,22,FALSE))</f>
        <v>0</v>
      </c>
      <c r="E168" s="52">
        <f>IF($T168=0,0,VLOOKUP($T168,単価データ!$A$1:$AH$10714,23,FALSE))</f>
        <v>0</v>
      </c>
      <c r="F168" s="52">
        <f>IF($T168=0,0,VLOOKUP($T168,単価データ!$A$1:$AH$10714,24,FALSE))</f>
        <v>0</v>
      </c>
      <c r="G168" s="52">
        <f>IF($T168=0,0,VLOOKUP($T168,単価データ!$A$1:$AH$10714,25,FALSE))</f>
        <v>0</v>
      </c>
      <c r="H168" s="52">
        <f>IF($T168=0,0,VLOOKUP($T168,単価データ!$A$1:$AH$10714,26,FALSE))</f>
        <v>0</v>
      </c>
      <c r="I168" s="52">
        <f>IF($T168=0,0,VLOOKUP($T168,単価データ!$A$1:$AH$10714,27,FALSE))</f>
        <v>0</v>
      </c>
      <c r="J168" s="52">
        <f>IF($T168=0,0,VLOOKUP($T168,単価データ!$A$1:$AH$10714,28,FALSE))</f>
        <v>0</v>
      </c>
      <c r="K168" s="52">
        <f>IF($T168=0,0,VLOOKUP($T168,単価データ!$A$1:$AH$10714,29,FALSE))</f>
        <v>0</v>
      </c>
      <c r="L168" s="52">
        <f>IF($T168=0,0,VLOOKUP($T168,単価データ!$A$1:$AH$10714,30,FALSE))</f>
        <v>0</v>
      </c>
      <c r="M168" s="52">
        <f>IF($T168=0,0,VLOOKUP($T168,単価データ!$A$1:$AH$10714,31,FALSE))</f>
        <v>0</v>
      </c>
      <c r="N168" s="52">
        <f>IF($T168=0,0,VLOOKUP($T168,単価データ!$A$1:$AH$10714,32,FALSE))</f>
        <v>0</v>
      </c>
      <c r="O168" s="52">
        <f>IF($T168=0,0,VLOOKUP($T168,単価データ!$A$1:$AH$10714,33,FALSE))</f>
        <v>0</v>
      </c>
      <c r="P168" s="52">
        <f>IF($T168=0,0,VLOOKUP($T168,単価データ!$A$1:$AH$10714,34,FALSE))</f>
        <v>0</v>
      </c>
      <c r="Q168" s="55" t="s">
        <v>111</v>
      </c>
      <c r="R168" s="213" t="s">
        <v>112</v>
      </c>
      <c r="S168" s="213"/>
      <c r="T168" s="56"/>
    </row>
    <row r="169" spans="1:20" ht="25.5">
      <c r="A169" s="50" t="s">
        <v>113</v>
      </c>
      <c r="B169" s="52">
        <f t="shared" ref="B169:P169" si="42">B166*B167</f>
        <v>0</v>
      </c>
      <c r="C169" s="52">
        <f t="shared" si="42"/>
        <v>0</v>
      </c>
      <c r="D169" s="52">
        <f t="shared" si="42"/>
        <v>0</v>
      </c>
      <c r="E169" s="52">
        <f t="shared" si="42"/>
        <v>0</v>
      </c>
      <c r="F169" s="52">
        <f t="shared" si="42"/>
        <v>0</v>
      </c>
      <c r="G169" s="52">
        <f t="shared" si="42"/>
        <v>0</v>
      </c>
      <c r="H169" s="52">
        <f t="shared" si="42"/>
        <v>0</v>
      </c>
      <c r="I169" s="52">
        <f t="shared" si="42"/>
        <v>0</v>
      </c>
      <c r="J169" s="52">
        <f t="shared" si="42"/>
        <v>0</v>
      </c>
      <c r="K169" s="52">
        <f t="shared" si="42"/>
        <v>0</v>
      </c>
      <c r="L169" s="52">
        <f t="shared" si="42"/>
        <v>0</v>
      </c>
      <c r="M169" s="52">
        <f t="shared" si="42"/>
        <v>0</v>
      </c>
      <c r="N169" s="52">
        <f t="shared" si="42"/>
        <v>0</v>
      </c>
      <c r="O169" s="52">
        <f t="shared" si="42"/>
        <v>0</v>
      </c>
      <c r="P169" s="52">
        <f t="shared" si="42"/>
        <v>0</v>
      </c>
      <c r="Q169" s="52">
        <f t="shared" ref="Q169:Q170" si="43">SUM(B169:P169)</f>
        <v>0</v>
      </c>
      <c r="R169" s="213">
        <f>IF(S164=0,0,IF(J162=Q166,Q169,ROUNDDOWN((J162/Q166)*Q169,0)))</f>
        <v>0</v>
      </c>
      <c r="S169" s="213"/>
      <c r="T169" s="53"/>
    </row>
    <row r="170" spans="1:20" ht="25.5">
      <c r="A170" s="57" t="s">
        <v>114</v>
      </c>
      <c r="B170" s="58">
        <f t="shared" ref="B170:P170" si="44">B166*B168</f>
        <v>0</v>
      </c>
      <c r="C170" s="58">
        <f t="shared" si="44"/>
        <v>0</v>
      </c>
      <c r="D170" s="58">
        <f t="shared" si="44"/>
        <v>0</v>
      </c>
      <c r="E170" s="58">
        <f t="shared" si="44"/>
        <v>0</v>
      </c>
      <c r="F170" s="58">
        <f t="shared" si="44"/>
        <v>0</v>
      </c>
      <c r="G170" s="58">
        <f t="shared" si="44"/>
        <v>0</v>
      </c>
      <c r="H170" s="58">
        <f t="shared" si="44"/>
        <v>0</v>
      </c>
      <c r="I170" s="58">
        <f t="shared" si="44"/>
        <v>0</v>
      </c>
      <c r="J170" s="58">
        <f t="shared" si="44"/>
        <v>0</v>
      </c>
      <c r="K170" s="58">
        <f t="shared" si="44"/>
        <v>0</v>
      </c>
      <c r="L170" s="58">
        <f t="shared" si="44"/>
        <v>0</v>
      </c>
      <c r="M170" s="58">
        <f t="shared" si="44"/>
        <v>0</v>
      </c>
      <c r="N170" s="58">
        <f t="shared" si="44"/>
        <v>0</v>
      </c>
      <c r="O170" s="58">
        <f t="shared" si="44"/>
        <v>0</v>
      </c>
      <c r="P170" s="58">
        <f t="shared" si="44"/>
        <v>0</v>
      </c>
      <c r="Q170" s="58">
        <f t="shared" si="43"/>
        <v>0</v>
      </c>
      <c r="R170" s="211" t="s">
        <v>115</v>
      </c>
      <c r="S170" s="211"/>
      <c r="T170" s="53"/>
    </row>
    <row r="171" spans="1:20" ht="26.25" customHeight="1">
      <c r="A171" s="59" t="s">
        <v>116</v>
      </c>
      <c r="B171" s="214" t="s">
        <v>117</v>
      </c>
      <c r="C171" s="214"/>
      <c r="D171" s="214"/>
      <c r="E171" s="214"/>
      <c r="F171" s="214"/>
      <c r="G171" s="214"/>
      <c r="H171" s="214"/>
      <c r="I171" s="60">
        <f>Q170</f>
        <v>0</v>
      </c>
      <c r="J171" s="61" t="s">
        <v>118</v>
      </c>
      <c r="K171" s="60">
        <f>Q166</f>
        <v>0</v>
      </c>
      <c r="L171" s="62" t="s">
        <v>53</v>
      </c>
      <c r="M171" s="60"/>
      <c r="N171" s="61"/>
      <c r="O171" s="63">
        <f>IF(K171=0,0,I171/K171)</f>
        <v>0</v>
      </c>
      <c r="P171" s="64" t="s">
        <v>69</v>
      </c>
      <c r="Q171" s="65">
        <f>IF(LEN(ROUND(O171,0))&lt;4,ROUND(O171,0),ROUND(O171,-(LEN(ROUND(O171,0))-3)))</f>
        <v>0</v>
      </c>
      <c r="R171" s="213">
        <f>S164*Q171</f>
        <v>0</v>
      </c>
      <c r="S171" s="213"/>
      <c r="T171" s="53"/>
    </row>
    <row r="173" spans="1:20">
      <c r="A173" s="38" t="s">
        <v>139</v>
      </c>
      <c r="B173" s="215" t="s">
        <v>97</v>
      </c>
      <c r="C173" s="215"/>
      <c r="D173" s="215"/>
      <c r="E173" s="215"/>
      <c r="F173" s="215"/>
      <c r="G173" s="215"/>
      <c r="H173" s="215"/>
      <c r="I173" s="39" t="s">
        <v>53</v>
      </c>
      <c r="J173" s="40">
        <v>1</v>
      </c>
      <c r="K173" s="68" t="s">
        <v>125</v>
      </c>
      <c r="L173" s="42"/>
      <c r="M173" s="43"/>
      <c r="N173" s="43"/>
      <c r="O173" s="43"/>
      <c r="P173" s="43"/>
      <c r="Q173" s="43"/>
      <c r="R173" s="43"/>
      <c r="S173" s="44"/>
    </row>
    <row r="174" spans="1:20">
      <c r="A174" s="45"/>
      <c r="B174" s="215" t="s">
        <v>100</v>
      </c>
      <c r="C174" s="215"/>
      <c r="D174" s="215"/>
      <c r="E174" s="215"/>
      <c r="F174" s="215"/>
      <c r="G174" s="215"/>
      <c r="H174" s="215"/>
      <c r="I174" s="39" t="s">
        <v>53</v>
      </c>
      <c r="J174" s="40"/>
      <c r="K174" s="39" t="s">
        <v>101</v>
      </c>
      <c r="L174" s="46"/>
      <c r="M174" s="47"/>
      <c r="N174" s="47"/>
      <c r="O174" s="47"/>
      <c r="P174" s="47"/>
      <c r="Q174" s="47"/>
      <c r="R174" s="43"/>
      <c r="S174" s="44"/>
    </row>
    <row r="175" spans="1:20" ht="13.5" customHeight="1">
      <c r="A175" s="38" t="s">
        <v>102</v>
      </c>
      <c r="B175" s="216" t="s">
        <v>103</v>
      </c>
      <c r="C175" s="216"/>
      <c r="D175" s="216"/>
      <c r="E175" s="216"/>
      <c r="F175" s="216"/>
      <c r="G175" s="216"/>
      <c r="H175" s="216"/>
      <c r="I175" s="216"/>
      <c r="J175" s="216"/>
      <c r="K175" s="216"/>
      <c r="L175" s="216"/>
      <c r="M175" s="216"/>
      <c r="N175" s="216"/>
      <c r="O175" s="216"/>
      <c r="P175" s="216"/>
      <c r="Q175" s="216"/>
      <c r="R175" s="217" t="s">
        <v>104</v>
      </c>
      <c r="S175" s="218">
        <f>IF(J173&gt;Q177,0,J173)</f>
        <v>0</v>
      </c>
      <c r="T175" s="210" t="s">
        <v>105</v>
      </c>
    </row>
    <row r="176" spans="1:20" ht="27.75" customHeight="1">
      <c r="A176" s="45"/>
      <c r="B176" s="48">
        <v>3</v>
      </c>
      <c r="C176" s="48">
        <v>4</v>
      </c>
      <c r="D176" s="48">
        <v>5</v>
      </c>
      <c r="E176" s="48">
        <v>6</v>
      </c>
      <c r="F176" s="48">
        <v>7</v>
      </c>
      <c r="G176" s="48">
        <v>8</v>
      </c>
      <c r="H176" s="48">
        <v>9</v>
      </c>
      <c r="I176" s="48">
        <v>10</v>
      </c>
      <c r="J176" s="48">
        <v>11</v>
      </c>
      <c r="K176" s="48">
        <v>12</v>
      </c>
      <c r="L176" s="48">
        <v>1</v>
      </c>
      <c r="M176" s="48">
        <v>2</v>
      </c>
      <c r="N176" s="48">
        <v>3</v>
      </c>
      <c r="O176" s="48">
        <v>4</v>
      </c>
      <c r="P176" s="48">
        <v>5</v>
      </c>
      <c r="Q176" s="49" t="s">
        <v>107</v>
      </c>
      <c r="R176" s="217"/>
      <c r="S176" s="218"/>
      <c r="T176" s="210"/>
    </row>
    <row r="177" spans="1:20" ht="28.5" customHeight="1">
      <c r="A177" s="97" t="s">
        <v>517</v>
      </c>
      <c r="B177" s="51"/>
      <c r="C177" s="51"/>
      <c r="D177" s="51"/>
      <c r="E177" s="51"/>
      <c r="F177" s="51"/>
      <c r="G177" s="51"/>
      <c r="H177" s="51"/>
      <c r="I177" s="51"/>
      <c r="J177" s="51"/>
      <c r="K177" s="51"/>
      <c r="L177" s="51"/>
      <c r="M177" s="51"/>
      <c r="N177" s="51"/>
      <c r="O177" s="51"/>
      <c r="P177" s="51"/>
      <c r="Q177" s="52">
        <f>SUM(B177:P177)</f>
        <v>0</v>
      </c>
      <c r="R177" s="211" t="s">
        <v>108</v>
      </c>
      <c r="S177" s="211"/>
      <c r="T177" s="53"/>
    </row>
    <row r="178" spans="1:20" ht="24" customHeight="1">
      <c r="A178" s="50" t="s">
        <v>109</v>
      </c>
      <c r="B178" s="51"/>
      <c r="C178" s="51"/>
      <c r="D178" s="51"/>
      <c r="E178" s="51"/>
      <c r="F178" s="51"/>
      <c r="G178" s="51"/>
      <c r="H178" s="51"/>
      <c r="I178" s="51"/>
      <c r="J178" s="51"/>
      <c r="K178" s="51"/>
      <c r="L178" s="51"/>
      <c r="M178" s="51"/>
      <c r="N178" s="51"/>
      <c r="O178" s="51"/>
      <c r="P178" s="51"/>
      <c r="Q178" s="52"/>
      <c r="R178" s="212">
        <f>S175*J174</f>
        <v>0</v>
      </c>
      <c r="S178" s="212"/>
      <c r="T178" s="53"/>
    </row>
    <row r="179" spans="1:20" ht="24" customHeight="1">
      <c r="A179" s="50" t="s">
        <v>110</v>
      </c>
      <c r="B179" s="52">
        <f>IF($T179=0,0,VLOOKUP($T179,単価データ!$A$1:$AH$10714,17,FALSE))</f>
        <v>0</v>
      </c>
      <c r="C179" s="52">
        <f>IF($T179=0,0,VLOOKUP($T179,単価データ!$A$1:$AH$10714,19,FALSE))</f>
        <v>0</v>
      </c>
      <c r="D179" s="52">
        <f>IF($T179=0,0,VLOOKUP($T179,単価データ!$A$1:$AH$10714,22,FALSE))</f>
        <v>0</v>
      </c>
      <c r="E179" s="52">
        <f>IF($T179=0,0,VLOOKUP($T179,単価データ!$A$1:$AH$10714,23,FALSE))</f>
        <v>0</v>
      </c>
      <c r="F179" s="52">
        <f>IF($T179=0,0,VLOOKUP($T179,単価データ!$A$1:$AH$10714,24,FALSE))</f>
        <v>0</v>
      </c>
      <c r="G179" s="52">
        <f>IF($T179=0,0,VLOOKUP($T179,単価データ!$A$1:$AH$10714,25,FALSE))</f>
        <v>0</v>
      </c>
      <c r="H179" s="52">
        <f>IF($T179=0,0,VLOOKUP($T179,単価データ!$A$1:$AH$10714,26,FALSE))</f>
        <v>0</v>
      </c>
      <c r="I179" s="52">
        <f>IF($T179=0,0,VLOOKUP($T179,単価データ!$A$1:$AH$10714,27,FALSE))</f>
        <v>0</v>
      </c>
      <c r="J179" s="52">
        <f>IF($T179=0,0,VLOOKUP($T179,単価データ!$A$1:$AH$10714,28,FALSE))</f>
        <v>0</v>
      </c>
      <c r="K179" s="52">
        <f>IF($T179=0,0,VLOOKUP($T179,単価データ!$A$1:$AH$10714,29,FALSE))</f>
        <v>0</v>
      </c>
      <c r="L179" s="52">
        <f>IF($T179=0,0,VLOOKUP($T179,単価データ!$A$1:$AH$10714,30,FALSE))</f>
        <v>0</v>
      </c>
      <c r="M179" s="52">
        <f>IF($T179=0,0,VLOOKUP($T179,単価データ!$A$1:$AH$10714,31,FALSE))</f>
        <v>0</v>
      </c>
      <c r="N179" s="52">
        <f>IF($T179=0,0,VLOOKUP($T179,単価データ!$A$1:$AH$10714,32,FALSE))</f>
        <v>0</v>
      </c>
      <c r="O179" s="52">
        <f>IF($T179=0,0,VLOOKUP($T179,単価データ!$A$1:$AH$10714,33,FALSE))</f>
        <v>0</v>
      </c>
      <c r="P179" s="52">
        <f>IF($T179=0,0,VLOOKUP($T179,単価データ!$A$1:$AH$10714,34,FALSE))</f>
        <v>0</v>
      </c>
      <c r="Q179" s="55" t="s">
        <v>111</v>
      </c>
      <c r="R179" s="213" t="s">
        <v>112</v>
      </c>
      <c r="S179" s="213"/>
      <c r="T179" s="56"/>
    </row>
    <row r="180" spans="1:20" ht="25.5">
      <c r="A180" s="50" t="s">
        <v>113</v>
      </c>
      <c r="B180" s="52">
        <f t="shared" ref="B180:P180" si="45">B177*B178</f>
        <v>0</v>
      </c>
      <c r="C180" s="52">
        <f t="shared" si="45"/>
        <v>0</v>
      </c>
      <c r="D180" s="52">
        <f t="shared" si="45"/>
        <v>0</v>
      </c>
      <c r="E180" s="52">
        <f t="shared" si="45"/>
        <v>0</v>
      </c>
      <c r="F180" s="52">
        <f t="shared" si="45"/>
        <v>0</v>
      </c>
      <c r="G180" s="52">
        <f t="shared" si="45"/>
        <v>0</v>
      </c>
      <c r="H180" s="52">
        <f t="shared" si="45"/>
        <v>0</v>
      </c>
      <c r="I180" s="52">
        <f t="shared" si="45"/>
        <v>0</v>
      </c>
      <c r="J180" s="52">
        <f t="shared" si="45"/>
        <v>0</v>
      </c>
      <c r="K180" s="52">
        <f t="shared" si="45"/>
        <v>0</v>
      </c>
      <c r="L180" s="52">
        <f t="shared" si="45"/>
        <v>0</v>
      </c>
      <c r="M180" s="52">
        <f t="shared" si="45"/>
        <v>0</v>
      </c>
      <c r="N180" s="52">
        <f t="shared" si="45"/>
        <v>0</v>
      </c>
      <c r="O180" s="52">
        <f t="shared" si="45"/>
        <v>0</v>
      </c>
      <c r="P180" s="52">
        <f t="shared" si="45"/>
        <v>0</v>
      </c>
      <c r="Q180" s="52">
        <f t="shared" ref="Q180:Q181" si="46">SUM(B180:P180)</f>
        <v>0</v>
      </c>
      <c r="R180" s="213">
        <f>IF(S175=0,0,IF(J173=Q177,Q180,ROUNDDOWN((J173/Q177)*Q180,0)))</f>
        <v>0</v>
      </c>
      <c r="S180" s="213"/>
      <c r="T180" s="53"/>
    </row>
    <row r="181" spans="1:20" ht="25.5">
      <c r="A181" s="57" t="s">
        <v>114</v>
      </c>
      <c r="B181" s="58">
        <f t="shared" ref="B181:P181" si="47">B177*B179</f>
        <v>0</v>
      </c>
      <c r="C181" s="58">
        <f t="shared" si="47"/>
        <v>0</v>
      </c>
      <c r="D181" s="58">
        <f t="shared" si="47"/>
        <v>0</v>
      </c>
      <c r="E181" s="58">
        <f t="shared" si="47"/>
        <v>0</v>
      </c>
      <c r="F181" s="58">
        <f t="shared" si="47"/>
        <v>0</v>
      </c>
      <c r="G181" s="58">
        <f t="shared" si="47"/>
        <v>0</v>
      </c>
      <c r="H181" s="58">
        <f t="shared" si="47"/>
        <v>0</v>
      </c>
      <c r="I181" s="58">
        <f t="shared" si="47"/>
        <v>0</v>
      </c>
      <c r="J181" s="58">
        <f t="shared" si="47"/>
        <v>0</v>
      </c>
      <c r="K181" s="58">
        <f t="shared" si="47"/>
        <v>0</v>
      </c>
      <c r="L181" s="58">
        <f t="shared" si="47"/>
        <v>0</v>
      </c>
      <c r="M181" s="58">
        <f t="shared" si="47"/>
        <v>0</v>
      </c>
      <c r="N181" s="58">
        <f t="shared" si="47"/>
        <v>0</v>
      </c>
      <c r="O181" s="58">
        <f t="shared" si="47"/>
        <v>0</v>
      </c>
      <c r="P181" s="58">
        <f t="shared" si="47"/>
        <v>0</v>
      </c>
      <c r="Q181" s="58">
        <f t="shared" si="46"/>
        <v>0</v>
      </c>
      <c r="R181" s="211" t="s">
        <v>115</v>
      </c>
      <c r="S181" s="211"/>
      <c r="T181" s="53"/>
    </row>
    <row r="182" spans="1:20" ht="26.25" customHeight="1">
      <c r="A182" s="59" t="s">
        <v>116</v>
      </c>
      <c r="B182" s="214" t="s">
        <v>117</v>
      </c>
      <c r="C182" s="214"/>
      <c r="D182" s="214"/>
      <c r="E182" s="214"/>
      <c r="F182" s="214"/>
      <c r="G182" s="214"/>
      <c r="H182" s="214"/>
      <c r="I182" s="60">
        <f>Q181</f>
        <v>0</v>
      </c>
      <c r="J182" s="61" t="s">
        <v>118</v>
      </c>
      <c r="K182" s="60">
        <f>Q177</f>
        <v>0</v>
      </c>
      <c r="L182" s="62" t="s">
        <v>53</v>
      </c>
      <c r="M182" s="60"/>
      <c r="N182" s="61"/>
      <c r="O182" s="63">
        <f>IF(K182=0,0,I182/K182)</f>
        <v>0</v>
      </c>
      <c r="P182" s="64" t="s">
        <v>69</v>
      </c>
      <c r="Q182" s="65">
        <f>IF(LEN(ROUND(O182,0))&lt;4,ROUND(O182,0),ROUND(O182,-(LEN(ROUND(O182,0))-3)))</f>
        <v>0</v>
      </c>
      <c r="R182" s="213">
        <f>S175*Q182</f>
        <v>0</v>
      </c>
      <c r="S182" s="213"/>
      <c r="T182" s="53"/>
    </row>
    <row r="184" spans="1:20">
      <c r="A184" s="38" t="s">
        <v>140</v>
      </c>
      <c r="B184" s="215" t="s">
        <v>97</v>
      </c>
      <c r="C184" s="215"/>
      <c r="D184" s="215"/>
      <c r="E184" s="215"/>
      <c r="F184" s="215"/>
      <c r="G184" s="215"/>
      <c r="H184" s="215"/>
      <c r="I184" s="39" t="s">
        <v>53</v>
      </c>
      <c r="J184" s="40">
        <v>1</v>
      </c>
      <c r="K184" s="68" t="s">
        <v>125</v>
      </c>
      <c r="L184" s="42"/>
      <c r="M184" s="43"/>
      <c r="N184" s="43"/>
      <c r="O184" s="43"/>
      <c r="P184" s="43"/>
      <c r="Q184" s="43"/>
      <c r="R184" s="43"/>
      <c r="S184" s="44"/>
    </row>
    <row r="185" spans="1:20">
      <c r="A185" s="45"/>
      <c r="B185" s="215" t="s">
        <v>100</v>
      </c>
      <c r="C185" s="215"/>
      <c r="D185" s="215"/>
      <c r="E185" s="215"/>
      <c r="F185" s="215"/>
      <c r="G185" s="215"/>
      <c r="H185" s="215"/>
      <c r="I185" s="39" t="s">
        <v>53</v>
      </c>
      <c r="J185" s="40"/>
      <c r="K185" s="39" t="s">
        <v>101</v>
      </c>
      <c r="L185" s="46"/>
      <c r="M185" s="47"/>
      <c r="N185" s="47"/>
      <c r="O185" s="47"/>
      <c r="P185" s="47"/>
      <c r="Q185" s="47"/>
      <c r="R185" s="43"/>
      <c r="S185" s="44"/>
    </row>
    <row r="186" spans="1:20" ht="13.5" customHeight="1">
      <c r="A186" s="38" t="s">
        <v>102</v>
      </c>
      <c r="B186" s="216" t="s">
        <v>103</v>
      </c>
      <c r="C186" s="216"/>
      <c r="D186" s="216"/>
      <c r="E186" s="216"/>
      <c r="F186" s="216"/>
      <c r="G186" s="216"/>
      <c r="H186" s="216"/>
      <c r="I186" s="216"/>
      <c r="J186" s="216"/>
      <c r="K186" s="216"/>
      <c r="L186" s="216"/>
      <c r="M186" s="216"/>
      <c r="N186" s="216"/>
      <c r="O186" s="216"/>
      <c r="P186" s="216"/>
      <c r="Q186" s="216"/>
      <c r="R186" s="217" t="s">
        <v>104</v>
      </c>
      <c r="S186" s="218">
        <f>IF(J184&gt;Q188,0,J184)</f>
        <v>0</v>
      </c>
      <c r="T186" s="210" t="s">
        <v>105</v>
      </c>
    </row>
    <row r="187" spans="1:20" ht="27.75" customHeight="1">
      <c r="A187" s="45"/>
      <c r="B187" s="48">
        <v>3</v>
      </c>
      <c r="C187" s="48">
        <v>4</v>
      </c>
      <c r="D187" s="48">
        <v>5</v>
      </c>
      <c r="E187" s="48">
        <v>6</v>
      </c>
      <c r="F187" s="48">
        <v>7</v>
      </c>
      <c r="G187" s="48">
        <v>8</v>
      </c>
      <c r="H187" s="48">
        <v>9</v>
      </c>
      <c r="I187" s="48">
        <v>10</v>
      </c>
      <c r="J187" s="48">
        <v>11</v>
      </c>
      <c r="K187" s="48">
        <v>12</v>
      </c>
      <c r="L187" s="48">
        <v>1</v>
      </c>
      <c r="M187" s="48">
        <v>2</v>
      </c>
      <c r="N187" s="48">
        <v>3</v>
      </c>
      <c r="O187" s="48">
        <v>4</v>
      </c>
      <c r="P187" s="48">
        <v>5</v>
      </c>
      <c r="Q187" s="49" t="s">
        <v>107</v>
      </c>
      <c r="R187" s="217"/>
      <c r="S187" s="218"/>
      <c r="T187" s="210"/>
    </row>
    <row r="188" spans="1:20" ht="28.5" customHeight="1">
      <c r="A188" s="97" t="s">
        <v>517</v>
      </c>
      <c r="B188" s="51"/>
      <c r="C188" s="51"/>
      <c r="D188" s="51"/>
      <c r="E188" s="51"/>
      <c r="F188" s="51"/>
      <c r="G188" s="51"/>
      <c r="H188" s="51"/>
      <c r="I188" s="51"/>
      <c r="J188" s="51"/>
      <c r="K188" s="51"/>
      <c r="L188" s="51"/>
      <c r="M188" s="51"/>
      <c r="N188" s="51"/>
      <c r="O188" s="51"/>
      <c r="P188" s="51"/>
      <c r="Q188" s="52">
        <f>SUM(B188:P188)</f>
        <v>0</v>
      </c>
      <c r="R188" s="211" t="s">
        <v>108</v>
      </c>
      <c r="S188" s="211"/>
      <c r="T188" s="53"/>
    </row>
    <row r="189" spans="1:20" ht="24" customHeight="1">
      <c r="A189" s="50" t="s">
        <v>109</v>
      </c>
      <c r="B189" s="51"/>
      <c r="C189" s="51"/>
      <c r="D189" s="51"/>
      <c r="E189" s="51"/>
      <c r="F189" s="51"/>
      <c r="G189" s="51"/>
      <c r="H189" s="51"/>
      <c r="I189" s="51"/>
      <c r="J189" s="51"/>
      <c r="K189" s="51"/>
      <c r="L189" s="51"/>
      <c r="M189" s="51"/>
      <c r="N189" s="51"/>
      <c r="O189" s="51"/>
      <c r="P189" s="51"/>
      <c r="Q189" s="52"/>
      <c r="R189" s="212">
        <f>S186*J185</f>
        <v>0</v>
      </c>
      <c r="S189" s="212"/>
      <c r="T189" s="53"/>
    </row>
    <row r="190" spans="1:20" ht="24" customHeight="1">
      <c r="A190" s="50" t="s">
        <v>110</v>
      </c>
      <c r="B190" s="52">
        <f>IF($T190=0,0,VLOOKUP($T190,単価データ!$A$1:$AH$10714,17,FALSE))</f>
        <v>0</v>
      </c>
      <c r="C190" s="52">
        <f>IF($T190=0,0,VLOOKUP($T190,単価データ!$A$1:$AH$10714,19,FALSE))</f>
        <v>0</v>
      </c>
      <c r="D190" s="52">
        <f>IF($T190=0,0,VLOOKUP($T190,単価データ!$A$1:$AH$10714,22,FALSE))</f>
        <v>0</v>
      </c>
      <c r="E190" s="52">
        <f>IF($T190=0,0,VLOOKUP($T190,単価データ!$A$1:$AH$10714,23,FALSE))</f>
        <v>0</v>
      </c>
      <c r="F190" s="52">
        <f>IF($T190=0,0,VLOOKUP($T190,単価データ!$A$1:$AH$10714,24,FALSE))</f>
        <v>0</v>
      </c>
      <c r="G190" s="52">
        <f>IF($T190=0,0,VLOOKUP($T190,単価データ!$A$1:$AH$10714,25,FALSE))</f>
        <v>0</v>
      </c>
      <c r="H190" s="52">
        <f>IF($T190=0,0,VLOOKUP($T190,単価データ!$A$1:$AH$10714,26,FALSE))</f>
        <v>0</v>
      </c>
      <c r="I190" s="52">
        <f>IF($T190=0,0,VLOOKUP($T190,単価データ!$A$1:$AH$10714,27,FALSE))</f>
        <v>0</v>
      </c>
      <c r="J190" s="52">
        <f>IF($T190=0,0,VLOOKUP($T190,単価データ!$A$1:$AH$10714,28,FALSE))</f>
        <v>0</v>
      </c>
      <c r="K190" s="52">
        <f>IF($T190=0,0,VLOOKUP($T190,単価データ!$A$1:$AH$10714,29,FALSE))</f>
        <v>0</v>
      </c>
      <c r="L190" s="52">
        <f>IF($T190=0,0,VLOOKUP($T190,単価データ!$A$1:$AH$10714,30,FALSE))</f>
        <v>0</v>
      </c>
      <c r="M190" s="52">
        <f>IF($T190=0,0,VLOOKUP($T190,単価データ!$A$1:$AH$10714,31,FALSE))</f>
        <v>0</v>
      </c>
      <c r="N190" s="52">
        <f>IF($T190=0,0,VLOOKUP($T190,単価データ!$A$1:$AH$10714,32,FALSE))</f>
        <v>0</v>
      </c>
      <c r="O190" s="52">
        <f>IF($T190=0,0,VLOOKUP($T190,単価データ!$A$1:$AH$10714,33,FALSE))</f>
        <v>0</v>
      </c>
      <c r="P190" s="52">
        <f>IF($T190=0,0,VLOOKUP($T190,単価データ!$A$1:$AH$10714,34,FALSE))</f>
        <v>0</v>
      </c>
      <c r="Q190" s="55" t="s">
        <v>111</v>
      </c>
      <c r="R190" s="213" t="s">
        <v>112</v>
      </c>
      <c r="S190" s="213"/>
      <c r="T190" s="56"/>
    </row>
    <row r="191" spans="1:20" ht="25.5">
      <c r="A191" s="50" t="s">
        <v>113</v>
      </c>
      <c r="B191" s="52">
        <f t="shared" ref="B191:P191" si="48">B188*B189</f>
        <v>0</v>
      </c>
      <c r="C191" s="52">
        <f t="shared" si="48"/>
        <v>0</v>
      </c>
      <c r="D191" s="52">
        <f t="shared" si="48"/>
        <v>0</v>
      </c>
      <c r="E191" s="52">
        <f t="shared" si="48"/>
        <v>0</v>
      </c>
      <c r="F191" s="52">
        <f t="shared" si="48"/>
        <v>0</v>
      </c>
      <c r="G191" s="52">
        <f t="shared" si="48"/>
        <v>0</v>
      </c>
      <c r="H191" s="52">
        <f t="shared" si="48"/>
        <v>0</v>
      </c>
      <c r="I191" s="52">
        <f t="shared" si="48"/>
        <v>0</v>
      </c>
      <c r="J191" s="52">
        <f t="shared" si="48"/>
        <v>0</v>
      </c>
      <c r="K191" s="52">
        <f t="shared" si="48"/>
        <v>0</v>
      </c>
      <c r="L191" s="52">
        <f t="shared" si="48"/>
        <v>0</v>
      </c>
      <c r="M191" s="52">
        <f t="shared" si="48"/>
        <v>0</v>
      </c>
      <c r="N191" s="52">
        <f t="shared" si="48"/>
        <v>0</v>
      </c>
      <c r="O191" s="52">
        <f t="shared" si="48"/>
        <v>0</v>
      </c>
      <c r="P191" s="52">
        <f t="shared" si="48"/>
        <v>0</v>
      </c>
      <c r="Q191" s="52">
        <f t="shared" ref="Q191:Q192" si="49">SUM(B191:P191)</f>
        <v>0</v>
      </c>
      <c r="R191" s="213">
        <f>IF(S186=0,0,IF(J184=Q188,Q191,ROUNDDOWN((J184/Q188)*Q191,0)))</f>
        <v>0</v>
      </c>
      <c r="S191" s="213"/>
      <c r="T191" s="53"/>
    </row>
    <row r="192" spans="1:20" ht="25.5">
      <c r="A192" s="57" t="s">
        <v>114</v>
      </c>
      <c r="B192" s="58">
        <f t="shared" ref="B192:P192" si="50">B188*B190</f>
        <v>0</v>
      </c>
      <c r="C192" s="58">
        <f t="shared" si="50"/>
        <v>0</v>
      </c>
      <c r="D192" s="58">
        <f t="shared" si="50"/>
        <v>0</v>
      </c>
      <c r="E192" s="58">
        <f t="shared" si="50"/>
        <v>0</v>
      </c>
      <c r="F192" s="58">
        <f t="shared" si="50"/>
        <v>0</v>
      </c>
      <c r="G192" s="58">
        <f t="shared" si="50"/>
        <v>0</v>
      </c>
      <c r="H192" s="58">
        <f t="shared" si="50"/>
        <v>0</v>
      </c>
      <c r="I192" s="58">
        <f t="shared" si="50"/>
        <v>0</v>
      </c>
      <c r="J192" s="58">
        <f t="shared" si="50"/>
        <v>0</v>
      </c>
      <c r="K192" s="58">
        <f t="shared" si="50"/>
        <v>0</v>
      </c>
      <c r="L192" s="58">
        <f t="shared" si="50"/>
        <v>0</v>
      </c>
      <c r="M192" s="58">
        <f t="shared" si="50"/>
        <v>0</v>
      </c>
      <c r="N192" s="58">
        <f t="shared" si="50"/>
        <v>0</v>
      </c>
      <c r="O192" s="58">
        <f t="shared" si="50"/>
        <v>0</v>
      </c>
      <c r="P192" s="58">
        <f t="shared" si="50"/>
        <v>0</v>
      </c>
      <c r="Q192" s="58">
        <f t="shared" si="49"/>
        <v>0</v>
      </c>
      <c r="R192" s="211" t="s">
        <v>115</v>
      </c>
      <c r="S192" s="211"/>
      <c r="T192" s="53"/>
    </row>
    <row r="193" spans="1:20" ht="26.25" customHeight="1">
      <c r="A193" s="59" t="s">
        <v>116</v>
      </c>
      <c r="B193" s="214" t="s">
        <v>117</v>
      </c>
      <c r="C193" s="214"/>
      <c r="D193" s="214"/>
      <c r="E193" s="214"/>
      <c r="F193" s="214"/>
      <c r="G193" s="214"/>
      <c r="H193" s="214"/>
      <c r="I193" s="60">
        <f>Q192</f>
        <v>0</v>
      </c>
      <c r="J193" s="61" t="s">
        <v>118</v>
      </c>
      <c r="K193" s="60">
        <f>Q188</f>
        <v>0</v>
      </c>
      <c r="L193" s="62" t="s">
        <v>53</v>
      </c>
      <c r="M193" s="60"/>
      <c r="N193" s="61"/>
      <c r="O193" s="63">
        <f>IF(K193=0,0,I193/K193)</f>
        <v>0</v>
      </c>
      <c r="P193" s="64" t="s">
        <v>69</v>
      </c>
      <c r="Q193" s="65">
        <f>IF(LEN(ROUND(O193,0))&lt;4,ROUND(O193,0),ROUND(O193,-(LEN(ROUND(O193,0))-3)))</f>
        <v>0</v>
      </c>
      <c r="R193" s="213">
        <f>S186*Q193</f>
        <v>0</v>
      </c>
      <c r="S193" s="213"/>
      <c r="T193" s="53"/>
    </row>
    <row r="195" spans="1:20">
      <c r="A195" s="38" t="s">
        <v>141</v>
      </c>
      <c r="B195" s="215" t="s">
        <v>97</v>
      </c>
      <c r="C195" s="215"/>
      <c r="D195" s="215"/>
      <c r="E195" s="215"/>
      <c r="F195" s="215"/>
      <c r="G195" s="215"/>
      <c r="H195" s="215"/>
      <c r="I195" s="39" t="s">
        <v>53</v>
      </c>
      <c r="J195" s="40">
        <v>1</v>
      </c>
      <c r="K195" s="68" t="s">
        <v>125</v>
      </c>
      <c r="L195" s="42"/>
      <c r="M195" s="43"/>
      <c r="N195" s="43"/>
      <c r="O195" s="43"/>
      <c r="P195" s="43"/>
      <c r="Q195" s="43"/>
      <c r="R195" s="43"/>
      <c r="S195" s="44"/>
    </row>
    <row r="196" spans="1:20">
      <c r="A196" s="45"/>
      <c r="B196" s="215" t="s">
        <v>100</v>
      </c>
      <c r="C196" s="215"/>
      <c r="D196" s="215"/>
      <c r="E196" s="215"/>
      <c r="F196" s="215"/>
      <c r="G196" s="215"/>
      <c r="H196" s="215"/>
      <c r="I196" s="39" t="s">
        <v>53</v>
      </c>
      <c r="J196" s="40"/>
      <c r="K196" s="39" t="s">
        <v>101</v>
      </c>
      <c r="L196" s="46"/>
      <c r="M196" s="47"/>
      <c r="N196" s="47"/>
      <c r="O196" s="47"/>
      <c r="P196" s="47"/>
      <c r="Q196" s="47"/>
      <c r="R196" s="43"/>
      <c r="S196" s="44"/>
    </row>
    <row r="197" spans="1:20" ht="13.5" customHeight="1">
      <c r="A197" s="38" t="s">
        <v>102</v>
      </c>
      <c r="B197" s="216" t="s">
        <v>103</v>
      </c>
      <c r="C197" s="216"/>
      <c r="D197" s="216"/>
      <c r="E197" s="216"/>
      <c r="F197" s="216"/>
      <c r="G197" s="216"/>
      <c r="H197" s="216"/>
      <c r="I197" s="216"/>
      <c r="J197" s="216"/>
      <c r="K197" s="216"/>
      <c r="L197" s="216"/>
      <c r="M197" s="216"/>
      <c r="N197" s="216"/>
      <c r="O197" s="216"/>
      <c r="P197" s="216"/>
      <c r="Q197" s="216"/>
      <c r="R197" s="217" t="s">
        <v>104</v>
      </c>
      <c r="S197" s="218">
        <f>IF(J195&gt;Q199,0,J195)</f>
        <v>0</v>
      </c>
      <c r="T197" s="210" t="s">
        <v>105</v>
      </c>
    </row>
    <row r="198" spans="1:20" ht="27.75" customHeight="1">
      <c r="A198" s="45"/>
      <c r="B198" s="48">
        <v>3</v>
      </c>
      <c r="C198" s="48">
        <v>4</v>
      </c>
      <c r="D198" s="48">
        <v>5</v>
      </c>
      <c r="E198" s="48">
        <v>6</v>
      </c>
      <c r="F198" s="48">
        <v>7</v>
      </c>
      <c r="G198" s="48">
        <v>8</v>
      </c>
      <c r="H198" s="48">
        <v>9</v>
      </c>
      <c r="I198" s="48">
        <v>10</v>
      </c>
      <c r="J198" s="48">
        <v>11</v>
      </c>
      <c r="K198" s="48">
        <v>12</v>
      </c>
      <c r="L198" s="48">
        <v>1</v>
      </c>
      <c r="M198" s="48">
        <v>2</v>
      </c>
      <c r="N198" s="48">
        <v>3</v>
      </c>
      <c r="O198" s="48">
        <v>4</v>
      </c>
      <c r="P198" s="48">
        <v>5</v>
      </c>
      <c r="Q198" s="49" t="s">
        <v>107</v>
      </c>
      <c r="R198" s="217"/>
      <c r="S198" s="218"/>
      <c r="T198" s="210"/>
    </row>
    <row r="199" spans="1:20" ht="28.5" customHeight="1">
      <c r="A199" s="97" t="s">
        <v>517</v>
      </c>
      <c r="B199" s="51"/>
      <c r="C199" s="51"/>
      <c r="D199" s="51"/>
      <c r="E199" s="51"/>
      <c r="F199" s="51"/>
      <c r="G199" s="51"/>
      <c r="H199" s="51"/>
      <c r="I199" s="51"/>
      <c r="J199" s="51"/>
      <c r="K199" s="51"/>
      <c r="L199" s="51"/>
      <c r="M199" s="51"/>
      <c r="N199" s="51"/>
      <c r="O199" s="51"/>
      <c r="P199" s="51"/>
      <c r="Q199" s="52">
        <f>SUM(B199:P199)</f>
        <v>0</v>
      </c>
      <c r="R199" s="211" t="s">
        <v>108</v>
      </c>
      <c r="S199" s="211"/>
      <c r="T199" s="53"/>
    </row>
    <row r="200" spans="1:20" ht="24" customHeight="1">
      <c r="A200" s="50" t="s">
        <v>109</v>
      </c>
      <c r="B200" s="51"/>
      <c r="C200" s="51"/>
      <c r="D200" s="51"/>
      <c r="E200" s="51"/>
      <c r="F200" s="51"/>
      <c r="G200" s="51"/>
      <c r="H200" s="51"/>
      <c r="I200" s="51"/>
      <c r="J200" s="51"/>
      <c r="K200" s="51"/>
      <c r="L200" s="51"/>
      <c r="M200" s="51"/>
      <c r="N200" s="51"/>
      <c r="O200" s="51"/>
      <c r="P200" s="51"/>
      <c r="Q200" s="52"/>
      <c r="R200" s="212">
        <f>S197*J196</f>
        <v>0</v>
      </c>
      <c r="S200" s="212"/>
      <c r="T200" s="53"/>
    </row>
    <row r="201" spans="1:20" ht="24" customHeight="1">
      <c r="A201" s="50" t="s">
        <v>110</v>
      </c>
      <c r="B201" s="52">
        <f>IF($T201=0,0,VLOOKUP($T201,単価データ!$A$1:$AH$10714,17,FALSE))</f>
        <v>0</v>
      </c>
      <c r="C201" s="52">
        <f>IF($T201=0,0,VLOOKUP($T201,単価データ!$A$1:$AH$10714,19,FALSE))</f>
        <v>0</v>
      </c>
      <c r="D201" s="52">
        <f>IF($T201=0,0,VLOOKUP($T201,単価データ!$A$1:$AH$10714,22,FALSE))</f>
        <v>0</v>
      </c>
      <c r="E201" s="52">
        <f>IF($T201=0,0,VLOOKUP($T201,単価データ!$A$1:$AH$10714,23,FALSE))</f>
        <v>0</v>
      </c>
      <c r="F201" s="52">
        <f>IF($T201=0,0,VLOOKUP($T201,単価データ!$A$1:$AH$10714,24,FALSE))</f>
        <v>0</v>
      </c>
      <c r="G201" s="52">
        <f>IF($T201=0,0,VLOOKUP($T201,単価データ!$A$1:$AH$10714,25,FALSE))</f>
        <v>0</v>
      </c>
      <c r="H201" s="52">
        <f>IF($T201=0,0,VLOOKUP($T201,単価データ!$A$1:$AH$10714,26,FALSE))</f>
        <v>0</v>
      </c>
      <c r="I201" s="52">
        <f>IF($T201=0,0,VLOOKUP($T201,単価データ!$A$1:$AH$10714,27,FALSE))</f>
        <v>0</v>
      </c>
      <c r="J201" s="52">
        <f>IF($T201=0,0,VLOOKUP($T201,単価データ!$A$1:$AH$10714,28,FALSE))</f>
        <v>0</v>
      </c>
      <c r="K201" s="52">
        <f>IF($T201=0,0,VLOOKUP($T201,単価データ!$A$1:$AH$10714,29,FALSE))</f>
        <v>0</v>
      </c>
      <c r="L201" s="52">
        <f>IF($T201=0,0,VLOOKUP($T201,単価データ!$A$1:$AH$10714,30,FALSE))</f>
        <v>0</v>
      </c>
      <c r="M201" s="52">
        <f>IF($T201=0,0,VLOOKUP($T201,単価データ!$A$1:$AH$10714,31,FALSE))</f>
        <v>0</v>
      </c>
      <c r="N201" s="52">
        <f>IF($T201=0,0,VLOOKUP($T201,単価データ!$A$1:$AH$10714,32,FALSE))</f>
        <v>0</v>
      </c>
      <c r="O201" s="52">
        <f>IF($T201=0,0,VLOOKUP($T201,単価データ!$A$1:$AH$10714,33,FALSE))</f>
        <v>0</v>
      </c>
      <c r="P201" s="52">
        <f>IF($T201=0,0,VLOOKUP($T201,単価データ!$A$1:$AH$10714,34,FALSE))</f>
        <v>0</v>
      </c>
      <c r="Q201" s="55" t="s">
        <v>111</v>
      </c>
      <c r="R201" s="213" t="s">
        <v>112</v>
      </c>
      <c r="S201" s="213"/>
      <c r="T201" s="56"/>
    </row>
    <row r="202" spans="1:20" ht="25.5">
      <c r="A202" s="50" t="s">
        <v>113</v>
      </c>
      <c r="B202" s="52">
        <f t="shared" ref="B202:P202" si="51">B199*B200</f>
        <v>0</v>
      </c>
      <c r="C202" s="52">
        <f t="shared" si="51"/>
        <v>0</v>
      </c>
      <c r="D202" s="52">
        <f t="shared" si="51"/>
        <v>0</v>
      </c>
      <c r="E202" s="52">
        <f t="shared" si="51"/>
        <v>0</v>
      </c>
      <c r="F202" s="52">
        <f t="shared" si="51"/>
        <v>0</v>
      </c>
      <c r="G202" s="52">
        <f t="shared" si="51"/>
        <v>0</v>
      </c>
      <c r="H202" s="52">
        <f t="shared" si="51"/>
        <v>0</v>
      </c>
      <c r="I202" s="52">
        <f t="shared" si="51"/>
        <v>0</v>
      </c>
      <c r="J202" s="52">
        <f t="shared" si="51"/>
        <v>0</v>
      </c>
      <c r="K202" s="52">
        <f t="shared" si="51"/>
        <v>0</v>
      </c>
      <c r="L202" s="52">
        <f t="shared" si="51"/>
        <v>0</v>
      </c>
      <c r="M202" s="52">
        <f t="shared" si="51"/>
        <v>0</v>
      </c>
      <c r="N202" s="52">
        <f t="shared" si="51"/>
        <v>0</v>
      </c>
      <c r="O202" s="52">
        <f t="shared" si="51"/>
        <v>0</v>
      </c>
      <c r="P202" s="52">
        <f t="shared" si="51"/>
        <v>0</v>
      </c>
      <c r="Q202" s="52">
        <f t="shared" ref="Q202:Q203" si="52">SUM(B202:P202)</f>
        <v>0</v>
      </c>
      <c r="R202" s="213">
        <f>IF(S197=0,0,IF(J195=Q199,Q202,ROUNDDOWN((J195/Q199)*Q202,0)))</f>
        <v>0</v>
      </c>
      <c r="S202" s="213"/>
      <c r="T202" s="53"/>
    </row>
    <row r="203" spans="1:20" ht="25.5">
      <c r="A203" s="57" t="s">
        <v>114</v>
      </c>
      <c r="B203" s="58">
        <f t="shared" ref="B203:P203" si="53">B199*B201</f>
        <v>0</v>
      </c>
      <c r="C203" s="58">
        <f t="shared" si="53"/>
        <v>0</v>
      </c>
      <c r="D203" s="58">
        <f t="shared" si="53"/>
        <v>0</v>
      </c>
      <c r="E203" s="58">
        <f t="shared" si="53"/>
        <v>0</v>
      </c>
      <c r="F203" s="58">
        <f t="shared" si="53"/>
        <v>0</v>
      </c>
      <c r="G203" s="58">
        <f t="shared" si="53"/>
        <v>0</v>
      </c>
      <c r="H203" s="58">
        <f t="shared" si="53"/>
        <v>0</v>
      </c>
      <c r="I203" s="58">
        <f t="shared" si="53"/>
        <v>0</v>
      </c>
      <c r="J203" s="58">
        <f t="shared" si="53"/>
        <v>0</v>
      </c>
      <c r="K203" s="58">
        <f t="shared" si="53"/>
        <v>0</v>
      </c>
      <c r="L203" s="58">
        <f t="shared" si="53"/>
        <v>0</v>
      </c>
      <c r="M203" s="58">
        <f t="shared" si="53"/>
        <v>0</v>
      </c>
      <c r="N203" s="58">
        <f t="shared" si="53"/>
        <v>0</v>
      </c>
      <c r="O203" s="58">
        <f t="shared" si="53"/>
        <v>0</v>
      </c>
      <c r="P203" s="58">
        <f t="shared" si="53"/>
        <v>0</v>
      </c>
      <c r="Q203" s="58">
        <f t="shared" si="52"/>
        <v>0</v>
      </c>
      <c r="R203" s="211" t="s">
        <v>115</v>
      </c>
      <c r="S203" s="211"/>
      <c r="T203" s="53"/>
    </row>
    <row r="204" spans="1:20" ht="26.25" customHeight="1">
      <c r="A204" s="59" t="s">
        <v>116</v>
      </c>
      <c r="B204" s="214" t="s">
        <v>117</v>
      </c>
      <c r="C204" s="214"/>
      <c r="D204" s="214"/>
      <c r="E204" s="214"/>
      <c r="F204" s="214"/>
      <c r="G204" s="214"/>
      <c r="H204" s="214"/>
      <c r="I204" s="60">
        <f>Q203</f>
        <v>0</v>
      </c>
      <c r="J204" s="61" t="s">
        <v>118</v>
      </c>
      <c r="K204" s="60">
        <f>Q199</f>
        <v>0</v>
      </c>
      <c r="L204" s="62" t="s">
        <v>53</v>
      </c>
      <c r="M204" s="60"/>
      <c r="N204" s="61"/>
      <c r="O204" s="63">
        <f>IF(K204=0,0,I204/K204)</f>
        <v>0</v>
      </c>
      <c r="P204" s="64" t="s">
        <v>69</v>
      </c>
      <c r="Q204" s="65">
        <f>IF(LEN(ROUND(O204,0))&lt;4,ROUND(O204,0),ROUND(O204,-(LEN(ROUND(O204,0))-3)))</f>
        <v>0</v>
      </c>
      <c r="R204" s="213">
        <f>S197*Q204</f>
        <v>0</v>
      </c>
      <c r="S204" s="213"/>
      <c r="T204" s="53"/>
    </row>
    <row r="206" spans="1:20">
      <c r="A206" s="38" t="s">
        <v>142</v>
      </c>
      <c r="B206" s="215" t="s">
        <v>97</v>
      </c>
      <c r="C206" s="215"/>
      <c r="D206" s="215"/>
      <c r="E206" s="215"/>
      <c r="F206" s="215"/>
      <c r="G206" s="215"/>
      <c r="H206" s="215"/>
      <c r="I206" s="39" t="s">
        <v>53</v>
      </c>
      <c r="J206" s="40">
        <v>1</v>
      </c>
      <c r="K206" s="68" t="s">
        <v>125</v>
      </c>
      <c r="L206" s="42"/>
      <c r="M206" s="43"/>
      <c r="N206" s="43"/>
      <c r="O206" s="43"/>
      <c r="P206" s="43"/>
      <c r="Q206" s="43"/>
      <c r="R206" s="43"/>
      <c r="S206" s="44"/>
    </row>
    <row r="207" spans="1:20">
      <c r="A207" s="45"/>
      <c r="B207" s="215" t="s">
        <v>100</v>
      </c>
      <c r="C207" s="215"/>
      <c r="D207" s="215"/>
      <c r="E207" s="215"/>
      <c r="F207" s="215"/>
      <c r="G207" s="215"/>
      <c r="H207" s="215"/>
      <c r="I207" s="39" t="s">
        <v>53</v>
      </c>
      <c r="J207" s="40"/>
      <c r="K207" s="39" t="s">
        <v>101</v>
      </c>
      <c r="L207" s="46"/>
      <c r="M207" s="47"/>
      <c r="N207" s="47"/>
      <c r="O207" s="47"/>
      <c r="P207" s="47"/>
      <c r="Q207" s="47"/>
      <c r="R207" s="43"/>
      <c r="S207" s="44"/>
    </row>
    <row r="208" spans="1:20" ht="13.5" customHeight="1">
      <c r="A208" s="38" t="s">
        <v>102</v>
      </c>
      <c r="B208" s="216" t="s">
        <v>103</v>
      </c>
      <c r="C208" s="216"/>
      <c r="D208" s="216"/>
      <c r="E208" s="216"/>
      <c r="F208" s="216"/>
      <c r="G208" s="216"/>
      <c r="H208" s="216"/>
      <c r="I208" s="216"/>
      <c r="J208" s="216"/>
      <c r="K208" s="216"/>
      <c r="L208" s="216"/>
      <c r="M208" s="216"/>
      <c r="N208" s="216"/>
      <c r="O208" s="216"/>
      <c r="P208" s="216"/>
      <c r="Q208" s="216"/>
      <c r="R208" s="217" t="s">
        <v>104</v>
      </c>
      <c r="S208" s="218">
        <f>IF(J206&gt;Q210,0,J206)</f>
        <v>0</v>
      </c>
      <c r="T208" s="210" t="s">
        <v>105</v>
      </c>
    </row>
    <row r="209" spans="1:20" ht="27.75" customHeight="1">
      <c r="A209" s="45"/>
      <c r="B209" s="48">
        <v>3</v>
      </c>
      <c r="C209" s="48">
        <v>4</v>
      </c>
      <c r="D209" s="48">
        <v>5</v>
      </c>
      <c r="E209" s="48">
        <v>6</v>
      </c>
      <c r="F209" s="48">
        <v>7</v>
      </c>
      <c r="G209" s="48">
        <v>8</v>
      </c>
      <c r="H209" s="48">
        <v>9</v>
      </c>
      <c r="I209" s="48">
        <v>10</v>
      </c>
      <c r="J209" s="48">
        <v>11</v>
      </c>
      <c r="K209" s="48">
        <v>12</v>
      </c>
      <c r="L209" s="48">
        <v>1</v>
      </c>
      <c r="M209" s="48">
        <v>2</v>
      </c>
      <c r="N209" s="48">
        <v>3</v>
      </c>
      <c r="O209" s="48">
        <v>4</v>
      </c>
      <c r="P209" s="48">
        <v>5</v>
      </c>
      <c r="Q209" s="49" t="s">
        <v>107</v>
      </c>
      <c r="R209" s="217"/>
      <c r="S209" s="218"/>
      <c r="T209" s="210"/>
    </row>
    <row r="210" spans="1:20" ht="28.5" customHeight="1">
      <c r="A210" s="97" t="s">
        <v>517</v>
      </c>
      <c r="B210" s="51"/>
      <c r="C210" s="51"/>
      <c r="D210" s="51"/>
      <c r="E210" s="51"/>
      <c r="F210" s="51"/>
      <c r="G210" s="51"/>
      <c r="H210" s="51"/>
      <c r="I210" s="51"/>
      <c r="J210" s="51"/>
      <c r="K210" s="51"/>
      <c r="L210" s="51"/>
      <c r="M210" s="51"/>
      <c r="N210" s="51"/>
      <c r="O210" s="51"/>
      <c r="P210" s="51"/>
      <c r="Q210" s="52">
        <f>SUM(B210:P210)</f>
        <v>0</v>
      </c>
      <c r="R210" s="211" t="s">
        <v>108</v>
      </c>
      <c r="S210" s="211"/>
      <c r="T210" s="53"/>
    </row>
    <row r="211" spans="1:20" ht="24" customHeight="1">
      <c r="A211" s="50" t="s">
        <v>109</v>
      </c>
      <c r="B211" s="51"/>
      <c r="C211" s="51"/>
      <c r="D211" s="51"/>
      <c r="E211" s="51"/>
      <c r="F211" s="51"/>
      <c r="G211" s="51"/>
      <c r="H211" s="51"/>
      <c r="I211" s="51"/>
      <c r="J211" s="51"/>
      <c r="K211" s="51"/>
      <c r="L211" s="51"/>
      <c r="M211" s="51"/>
      <c r="N211" s="51"/>
      <c r="O211" s="51"/>
      <c r="P211" s="51"/>
      <c r="Q211" s="52"/>
      <c r="R211" s="212">
        <f>S208*J207</f>
        <v>0</v>
      </c>
      <c r="S211" s="212"/>
      <c r="T211" s="53"/>
    </row>
    <row r="212" spans="1:20" ht="24" customHeight="1">
      <c r="A212" s="50" t="s">
        <v>110</v>
      </c>
      <c r="B212" s="52">
        <f>IF($T212=0,0,VLOOKUP($T212,単価データ!$A$1:$AH$10714,17,FALSE))</f>
        <v>0</v>
      </c>
      <c r="C212" s="52">
        <f>IF($T212=0,0,VLOOKUP($T212,単価データ!$A$1:$AH$10714,19,FALSE))</f>
        <v>0</v>
      </c>
      <c r="D212" s="52">
        <f>IF($T212=0,0,VLOOKUP($T212,単価データ!$A$1:$AH$10714,22,FALSE))</f>
        <v>0</v>
      </c>
      <c r="E212" s="52">
        <f>IF($T212=0,0,VLOOKUP($T212,単価データ!$A$1:$AH$10714,23,FALSE))</f>
        <v>0</v>
      </c>
      <c r="F212" s="52">
        <f>IF($T212=0,0,VLOOKUP($T212,単価データ!$A$1:$AH$10714,24,FALSE))</f>
        <v>0</v>
      </c>
      <c r="G212" s="52">
        <f>IF($T212=0,0,VLOOKUP($T212,単価データ!$A$1:$AH$10714,25,FALSE))</f>
        <v>0</v>
      </c>
      <c r="H212" s="52">
        <f>IF($T212=0,0,VLOOKUP($T212,単価データ!$A$1:$AH$10714,26,FALSE))</f>
        <v>0</v>
      </c>
      <c r="I212" s="52">
        <f>IF($T212=0,0,VLOOKUP($T212,単価データ!$A$1:$AH$10714,27,FALSE))</f>
        <v>0</v>
      </c>
      <c r="J212" s="52">
        <f>IF($T212=0,0,VLOOKUP($T212,単価データ!$A$1:$AH$10714,28,FALSE))</f>
        <v>0</v>
      </c>
      <c r="K212" s="52">
        <f>IF($T212=0,0,VLOOKUP($T212,単価データ!$A$1:$AH$10714,29,FALSE))</f>
        <v>0</v>
      </c>
      <c r="L212" s="52">
        <f>IF($T212=0,0,VLOOKUP($T212,単価データ!$A$1:$AH$10714,30,FALSE))</f>
        <v>0</v>
      </c>
      <c r="M212" s="52">
        <f>IF($T212=0,0,VLOOKUP($T212,単価データ!$A$1:$AH$10714,31,FALSE))</f>
        <v>0</v>
      </c>
      <c r="N212" s="52">
        <f>IF($T212=0,0,VLOOKUP($T212,単価データ!$A$1:$AH$10714,32,FALSE))</f>
        <v>0</v>
      </c>
      <c r="O212" s="52">
        <f>IF($T212=0,0,VLOOKUP($T212,単価データ!$A$1:$AH$10714,33,FALSE))</f>
        <v>0</v>
      </c>
      <c r="P212" s="52">
        <f>IF($T212=0,0,VLOOKUP($T212,単価データ!$A$1:$AH$10714,34,FALSE))</f>
        <v>0</v>
      </c>
      <c r="Q212" s="55" t="s">
        <v>111</v>
      </c>
      <c r="R212" s="213" t="s">
        <v>112</v>
      </c>
      <c r="S212" s="213"/>
      <c r="T212" s="56"/>
    </row>
    <row r="213" spans="1:20" ht="25.5">
      <c r="A213" s="50" t="s">
        <v>113</v>
      </c>
      <c r="B213" s="52">
        <f t="shared" ref="B213:P213" si="54">B210*B211</f>
        <v>0</v>
      </c>
      <c r="C213" s="52">
        <f t="shared" si="54"/>
        <v>0</v>
      </c>
      <c r="D213" s="52">
        <f t="shared" si="54"/>
        <v>0</v>
      </c>
      <c r="E213" s="52">
        <f t="shared" si="54"/>
        <v>0</v>
      </c>
      <c r="F213" s="52">
        <f t="shared" si="54"/>
        <v>0</v>
      </c>
      <c r="G213" s="52">
        <f t="shared" si="54"/>
        <v>0</v>
      </c>
      <c r="H213" s="52">
        <f t="shared" si="54"/>
        <v>0</v>
      </c>
      <c r="I213" s="52">
        <f t="shared" si="54"/>
        <v>0</v>
      </c>
      <c r="J213" s="52">
        <f t="shared" si="54"/>
        <v>0</v>
      </c>
      <c r="K213" s="52">
        <f t="shared" si="54"/>
        <v>0</v>
      </c>
      <c r="L213" s="52">
        <f t="shared" si="54"/>
        <v>0</v>
      </c>
      <c r="M213" s="52">
        <f t="shared" si="54"/>
        <v>0</v>
      </c>
      <c r="N213" s="52">
        <f t="shared" si="54"/>
        <v>0</v>
      </c>
      <c r="O213" s="52">
        <f t="shared" si="54"/>
        <v>0</v>
      </c>
      <c r="P213" s="52">
        <f t="shared" si="54"/>
        <v>0</v>
      </c>
      <c r="Q213" s="52">
        <f t="shared" ref="Q213:Q214" si="55">SUM(B213:P213)</f>
        <v>0</v>
      </c>
      <c r="R213" s="213">
        <f>IF(S208=0,0,IF(J206=Q210,Q213,ROUNDDOWN((J206/Q210)*Q213,0)))</f>
        <v>0</v>
      </c>
      <c r="S213" s="213"/>
      <c r="T213" s="53"/>
    </row>
    <row r="214" spans="1:20" ht="25.5">
      <c r="A214" s="57" t="s">
        <v>114</v>
      </c>
      <c r="B214" s="58">
        <f t="shared" ref="B214:P214" si="56">B210*B212</f>
        <v>0</v>
      </c>
      <c r="C214" s="58">
        <f t="shared" si="56"/>
        <v>0</v>
      </c>
      <c r="D214" s="58">
        <f t="shared" si="56"/>
        <v>0</v>
      </c>
      <c r="E214" s="58">
        <f t="shared" si="56"/>
        <v>0</v>
      </c>
      <c r="F214" s="58">
        <f t="shared" si="56"/>
        <v>0</v>
      </c>
      <c r="G214" s="58">
        <f t="shared" si="56"/>
        <v>0</v>
      </c>
      <c r="H214" s="58">
        <f t="shared" si="56"/>
        <v>0</v>
      </c>
      <c r="I214" s="58">
        <f t="shared" si="56"/>
        <v>0</v>
      </c>
      <c r="J214" s="58">
        <f t="shared" si="56"/>
        <v>0</v>
      </c>
      <c r="K214" s="58">
        <f t="shared" si="56"/>
        <v>0</v>
      </c>
      <c r="L214" s="58">
        <f t="shared" si="56"/>
        <v>0</v>
      </c>
      <c r="M214" s="58">
        <f t="shared" si="56"/>
        <v>0</v>
      </c>
      <c r="N214" s="58">
        <f t="shared" si="56"/>
        <v>0</v>
      </c>
      <c r="O214" s="58">
        <f t="shared" si="56"/>
        <v>0</v>
      </c>
      <c r="P214" s="58">
        <f t="shared" si="56"/>
        <v>0</v>
      </c>
      <c r="Q214" s="58">
        <f t="shared" si="55"/>
        <v>0</v>
      </c>
      <c r="R214" s="211" t="s">
        <v>115</v>
      </c>
      <c r="S214" s="211"/>
      <c r="T214" s="53"/>
    </row>
    <row r="215" spans="1:20" ht="26.25" customHeight="1">
      <c r="A215" s="59" t="s">
        <v>116</v>
      </c>
      <c r="B215" s="214" t="s">
        <v>117</v>
      </c>
      <c r="C215" s="214"/>
      <c r="D215" s="214"/>
      <c r="E215" s="214"/>
      <c r="F215" s="214"/>
      <c r="G215" s="214"/>
      <c r="H215" s="214"/>
      <c r="I215" s="60">
        <f>Q214</f>
        <v>0</v>
      </c>
      <c r="J215" s="61" t="s">
        <v>118</v>
      </c>
      <c r="K215" s="60">
        <f>Q210</f>
        <v>0</v>
      </c>
      <c r="L215" s="62" t="s">
        <v>53</v>
      </c>
      <c r="M215" s="60"/>
      <c r="N215" s="61"/>
      <c r="O215" s="63">
        <f>IF(K215=0,0,I215/K215)</f>
        <v>0</v>
      </c>
      <c r="P215" s="64" t="s">
        <v>69</v>
      </c>
      <c r="Q215" s="65">
        <f>IF(LEN(ROUND(O215,0))&lt;4,ROUND(O215,0),ROUND(O215,-(LEN(ROUND(O215,0))-3)))</f>
        <v>0</v>
      </c>
      <c r="R215" s="213">
        <f>S208*Q215</f>
        <v>0</v>
      </c>
      <c r="S215" s="213"/>
      <c r="T215" s="53"/>
    </row>
    <row r="217" spans="1:20">
      <c r="A217" s="38" t="s">
        <v>143</v>
      </c>
      <c r="B217" s="215" t="s">
        <v>97</v>
      </c>
      <c r="C217" s="215"/>
      <c r="D217" s="215"/>
      <c r="E217" s="215"/>
      <c r="F217" s="215"/>
      <c r="G217" s="215"/>
      <c r="H217" s="215"/>
      <c r="I217" s="39" t="s">
        <v>53</v>
      </c>
      <c r="J217" s="40">
        <v>1</v>
      </c>
      <c r="K217" s="68" t="s">
        <v>125</v>
      </c>
      <c r="L217" s="42"/>
      <c r="M217" s="43"/>
      <c r="N217" s="43"/>
      <c r="O217" s="43"/>
      <c r="P217" s="43"/>
      <c r="Q217" s="43"/>
      <c r="R217" s="43"/>
      <c r="S217" s="44"/>
    </row>
    <row r="218" spans="1:20">
      <c r="A218" s="45"/>
      <c r="B218" s="215" t="s">
        <v>100</v>
      </c>
      <c r="C218" s="215"/>
      <c r="D218" s="215"/>
      <c r="E218" s="215"/>
      <c r="F218" s="215"/>
      <c r="G218" s="215"/>
      <c r="H218" s="215"/>
      <c r="I218" s="39" t="s">
        <v>53</v>
      </c>
      <c r="J218" s="40"/>
      <c r="K218" s="39" t="s">
        <v>101</v>
      </c>
      <c r="L218" s="46"/>
      <c r="M218" s="47"/>
      <c r="N218" s="47"/>
      <c r="O218" s="47"/>
      <c r="P218" s="47"/>
      <c r="Q218" s="47"/>
      <c r="R218" s="43"/>
      <c r="S218" s="44"/>
    </row>
    <row r="219" spans="1:20" ht="13.5" customHeight="1">
      <c r="A219" s="38" t="s">
        <v>102</v>
      </c>
      <c r="B219" s="216" t="s">
        <v>103</v>
      </c>
      <c r="C219" s="216"/>
      <c r="D219" s="216"/>
      <c r="E219" s="216"/>
      <c r="F219" s="216"/>
      <c r="G219" s="216"/>
      <c r="H219" s="216"/>
      <c r="I219" s="216"/>
      <c r="J219" s="216"/>
      <c r="K219" s="216"/>
      <c r="L219" s="216"/>
      <c r="M219" s="216"/>
      <c r="N219" s="216"/>
      <c r="O219" s="216"/>
      <c r="P219" s="216"/>
      <c r="Q219" s="216"/>
      <c r="R219" s="217" t="s">
        <v>104</v>
      </c>
      <c r="S219" s="218">
        <f>IF(J217&gt;Q221,0,J217)</f>
        <v>0</v>
      </c>
      <c r="T219" s="210" t="s">
        <v>105</v>
      </c>
    </row>
    <row r="220" spans="1:20" ht="27.75" customHeight="1">
      <c r="A220" s="45"/>
      <c r="B220" s="48">
        <v>3</v>
      </c>
      <c r="C220" s="48">
        <v>4</v>
      </c>
      <c r="D220" s="48">
        <v>5</v>
      </c>
      <c r="E220" s="48">
        <v>6</v>
      </c>
      <c r="F220" s="48">
        <v>7</v>
      </c>
      <c r="G220" s="48">
        <v>8</v>
      </c>
      <c r="H220" s="48">
        <v>9</v>
      </c>
      <c r="I220" s="48">
        <v>10</v>
      </c>
      <c r="J220" s="48">
        <v>11</v>
      </c>
      <c r="K220" s="48">
        <v>12</v>
      </c>
      <c r="L220" s="48">
        <v>1</v>
      </c>
      <c r="M220" s="48">
        <v>2</v>
      </c>
      <c r="N220" s="48">
        <v>3</v>
      </c>
      <c r="O220" s="48">
        <v>4</v>
      </c>
      <c r="P220" s="48">
        <v>5</v>
      </c>
      <c r="Q220" s="49" t="s">
        <v>107</v>
      </c>
      <c r="R220" s="217"/>
      <c r="S220" s="218"/>
      <c r="T220" s="210"/>
    </row>
    <row r="221" spans="1:20" ht="28.5" customHeight="1">
      <c r="A221" s="97" t="s">
        <v>517</v>
      </c>
      <c r="B221" s="51"/>
      <c r="C221" s="51"/>
      <c r="D221" s="51"/>
      <c r="E221" s="51"/>
      <c r="F221" s="51"/>
      <c r="G221" s="51"/>
      <c r="H221" s="51"/>
      <c r="I221" s="51"/>
      <c r="J221" s="51"/>
      <c r="K221" s="51"/>
      <c r="L221" s="51"/>
      <c r="M221" s="51"/>
      <c r="N221" s="51"/>
      <c r="O221" s="51"/>
      <c r="P221" s="51"/>
      <c r="Q221" s="52">
        <f>SUM(B221:P221)</f>
        <v>0</v>
      </c>
      <c r="R221" s="211" t="s">
        <v>108</v>
      </c>
      <c r="S221" s="211"/>
      <c r="T221" s="53"/>
    </row>
    <row r="222" spans="1:20" ht="24" customHeight="1">
      <c r="A222" s="50" t="s">
        <v>109</v>
      </c>
      <c r="B222" s="51"/>
      <c r="C222" s="51"/>
      <c r="D222" s="51"/>
      <c r="E222" s="51"/>
      <c r="F222" s="51"/>
      <c r="G222" s="51"/>
      <c r="H222" s="51"/>
      <c r="I222" s="51"/>
      <c r="J222" s="51"/>
      <c r="K222" s="51"/>
      <c r="L222" s="51"/>
      <c r="M222" s="51"/>
      <c r="N222" s="51"/>
      <c r="O222" s="51"/>
      <c r="P222" s="51"/>
      <c r="Q222" s="52"/>
      <c r="R222" s="212">
        <f>S219*J218</f>
        <v>0</v>
      </c>
      <c r="S222" s="212"/>
      <c r="T222" s="53"/>
    </row>
    <row r="223" spans="1:20" ht="24" customHeight="1">
      <c r="A223" s="50" t="s">
        <v>110</v>
      </c>
      <c r="B223" s="52">
        <f>IF($T223=0,0,VLOOKUP($T223,単価データ!$A$1:$AH$10714,17,FALSE))</f>
        <v>0</v>
      </c>
      <c r="C223" s="52">
        <f>IF($T223=0,0,VLOOKUP($T223,単価データ!$A$1:$AH$10714,19,FALSE))</f>
        <v>0</v>
      </c>
      <c r="D223" s="52">
        <f>IF($T223=0,0,VLOOKUP($T223,単価データ!$A$1:$AH$10714,22,FALSE))</f>
        <v>0</v>
      </c>
      <c r="E223" s="52">
        <f>IF($T223=0,0,VLOOKUP($T223,単価データ!$A$1:$AH$10714,23,FALSE))</f>
        <v>0</v>
      </c>
      <c r="F223" s="52">
        <f>IF($T223=0,0,VLOOKUP($T223,単価データ!$A$1:$AH$10714,24,FALSE))</f>
        <v>0</v>
      </c>
      <c r="G223" s="52">
        <f>IF($T223=0,0,VLOOKUP($T223,単価データ!$A$1:$AH$10714,25,FALSE))</f>
        <v>0</v>
      </c>
      <c r="H223" s="52">
        <f>IF($T223=0,0,VLOOKUP($T223,単価データ!$A$1:$AH$10714,26,FALSE))</f>
        <v>0</v>
      </c>
      <c r="I223" s="52">
        <f>IF($T223=0,0,VLOOKUP($T223,単価データ!$A$1:$AH$10714,27,FALSE))</f>
        <v>0</v>
      </c>
      <c r="J223" s="52">
        <f>IF($T223=0,0,VLOOKUP($T223,単価データ!$A$1:$AH$10714,28,FALSE))</f>
        <v>0</v>
      </c>
      <c r="K223" s="52">
        <f>IF($T223=0,0,VLOOKUP($T223,単価データ!$A$1:$AH$10714,29,FALSE))</f>
        <v>0</v>
      </c>
      <c r="L223" s="52">
        <f>IF($T223=0,0,VLOOKUP($T223,単価データ!$A$1:$AH$10714,30,FALSE))</f>
        <v>0</v>
      </c>
      <c r="M223" s="52">
        <f>IF($T223=0,0,VLOOKUP($T223,単価データ!$A$1:$AH$10714,31,FALSE))</f>
        <v>0</v>
      </c>
      <c r="N223" s="52">
        <f>IF($T223=0,0,VLOOKUP($T223,単価データ!$A$1:$AH$10714,32,FALSE))</f>
        <v>0</v>
      </c>
      <c r="O223" s="52">
        <f>IF($T223=0,0,VLOOKUP($T223,単価データ!$A$1:$AH$10714,33,FALSE))</f>
        <v>0</v>
      </c>
      <c r="P223" s="52">
        <f>IF($T223=0,0,VLOOKUP($T223,単価データ!$A$1:$AH$10714,34,FALSE))</f>
        <v>0</v>
      </c>
      <c r="Q223" s="55" t="s">
        <v>111</v>
      </c>
      <c r="R223" s="213" t="s">
        <v>112</v>
      </c>
      <c r="S223" s="213"/>
      <c r="T223" s="56"/>
    </row>
    <row r="224" spans="1:20" ht="25.5">
      <c r="A224" s="50" t="s">
        <v>113</v>
      </c>
      <c r="B224" s="52">
        <f t="shared" ref="B224:P224" si="57">B221*B222</f>
        <v>0</v>
      </c>
      <c r="C224" s="52">
        <f t="shared" si="57"/>
        <v>0</v>
      </c>
      <c r="D224" s="52">
        <f t="shared" si="57"/>
        <v>0</v>
      </c>
      <c r="E224" s="52">
        <f t="shared" si="57"/>
        <v>0</v>
      </c>
      <c r="F224" s="52">
        <f t="shared" si="57"/>
        <v>0</v>
      </c>
      <c r="G224" s="52">
        <f t="shared" si="57"/>
        <v>0</v>
      </c>
      <c r="H224" s="52">
        <f t="shared" si="57"/>
        <v>0</v>
      </c>
      <c r="I224" s="52">
        <f t="shared" si="57"/>
        <v>0</v>
      </c>
      <c r="J224" s="52">
        <f t="shared" si="57"/>
        <v>0</v>
      </c>
      <c r="K224" s="52">
        <f t="shared" si="57"/>
        <v>0</v>
      </c>
      <c r="L224" s="52">
        <f t="shared" si="57"/>
        <v>0</v>
      </c>
      <c r="M224" s="52">
        <f t="shared" si="57"/>
        <v>0</v>
      </c>
      <c r="N224" s="52">
        <f t="shared" si="57"/>
        <v>0</v>
      </c>
      <c r="O224" s="52">
        <f t="shared" si="57"/>
        <v>0</v>
      </c>
      <c r="P224" s="52">
        <f t="shared" si="57"/>
        <v>0</v>
      </c>
      <c r="Q224" s="52">
        <f t="shared" ref="Q224:Q225" si="58">SUM(B224:P224)</f>
        <v>0</v>
      </c>
      <c r="R224" s="213">
        <f>IF(S219=0,0,IF(J217=Q221,Q224,ROUNDDOWN((J217/Q221)*Q224,0)))</f>
        <v>0</v>
      </c>
      <c r="S224" s="213"/>
      <c r="T224" s="53"/>
    </row>
    <row r="225" spans="1:20" ht="25.5">
      <c r="A225" s="57" t="s">
        <v>114</v>
      </c>
      <c r="B225" s="58">
        <f t="shared" ref="B225:P225" si="59">B221*B223</f>
        <v>0</v>
      </c>
      <c r="C225" s="58">
        <f t="shared" si="59"/>
        <v>0</v>
      </c>
      <c r="D225" s="58">
        <f t="shared" si="59"/>
        <v>0</v>
      </c>
      <c r="E225" s="58">
        <f t="shared" si="59"/>
        <v>0</v>
      </c>
      <c r="F225" s="58">
        <f t="shared" si="59"/>
        <v>0</v>
      </c>
      <c r="G225" s="58">
        <f t="shared" si="59"/>
        <v>0</v>
      </c>
      <c r="H225" s="58">
        <f t="shared" si="59"/>
        <v>0</v>
      </c>
      <c r="I225" s="58">
        <f t="shared" si="59"/>
        <v>0</v>
      </c>
      <c r="J225" s="58">
        <f t="shared" si="59"/>
        <v>0</v>
      </c>
      <c r="K225" s="58">
        <f t="shared" si="59"/>
        <v>0</v>
      </c>
      <c r="L225" s="58">
        <f t="shared" si="59"/>
        <v>0</v>
      </c>
      <c r="M225" s="58">
        <f t="shared" si="59"/>
        <v>0</v>
      </c>
      <c r="N225" s="58">
        <f t="shared" si="59"/>
        <v>0</v>
      </c>
      <c r="O225" s="58">
        <f t="shared" si="59"/>
        <v>0</v>
      </c>
      <c r="P225" s="58">
        <f t="shared" si="59"/>
        <v>0</v>
      </c>
      <c r="Q225" s="58">
        <f t="shared" si="58"/>
        <v>0</v>
      </c>
      <c r="R225" s="211" t="s">
        <v>115</v>
      </c>
      <c r="S225" s="211"/>
      <c r="T225" s="53"/>
    </row>
    <row r="226" spans="1:20" ht="26.25" customHeight="1">
      <c r="A226" s="59" t="s">
        <v>116</v>
      </c>
      <c r="B226" s="214" t="s">
        <v>117</v>
      </c>
      <c r="C226" s="214"/>
      <c r="D226" s="214"/>
      <c r="E226" s="214"/>
      <c r="F226" s="214"/>
      <c r="G226" s="214"/>
      <c r="H226" s="214"/>
      <c r="I226" s="60">
        <f>Q225</f>
        <v>0</v>
      </c>
      <c r="J226" s="61" t="s">
        <v>118</v>
      </c>
      <c r="K226" s="60">
        <f>Q221</f>
        <v>0</v>
      </c>
      <c r="L226" s="62" t="s">
        <v>53</v>
      </c>
      <c r="M226" s="60"/>
      <c r="N226" s="61"/>
      <c r="O226" s="63">
        <f>IF(K226=0,0,I226/K226)</f>
        <v>0</v>
      </c>
      <c r="P226" s="64" t="s">
        <v>69</v>
      </c>
      <c r="Q226" s="65">
        <f>IF(LEN(ROUND(O226,0))&lt;4,ROUND(O226,0),ROUND(O226,-(LEN(ROUND(O226,0))-3)))</f>
        <v>0</v>
      </c>
      <c r="R226" s="213">
        <f>S219*Q226</f>
        <v>0</v>
      </c>
      <c r="S226" s="213"/>
      <c r="T226" s="53"/>
    </row>
    <row r="228" spans="1:20">
      <c r="A228" s="38" t="s">
        <v>144</v>
      </c>
      <c r="B228" s="215" t="s">
        <v>97</v>
      </c>
      <c r="C228" s="215"/>
      <c r="D228" s="215"/>
      <c r="E228" s="215"/>
      <c r="F228" s="215"/>
      <c r="G228" s="215"/>
      <c r="H228" s="215"/>
      <c r="I228" s="39" t="s">
        <v>53</v>
      </c>
      <c r="J228" s="40">
        <v>1</v>
      </c>
      <c r="K228" s="68" t="s">
        <v>125</v>
      </c>
      <c r="L228" s="42"/>
      <c r="M228" s="43"/>
      <c r="N228" s="43"/>
      <c r="O228" s="43"/>
      <c r="P228" s="43"/>
      <c r="Q228" s="43"/>
      <c r="R228" s="43"/>
      <c r="S228" s="44"/>
    </row>
    <row r="229" spans="1:20">
      <c r="A229" s="45"/>
      <c r="B229" s="215" t="s">
        <v>100</v>
      </c>
      <c r="C229" s="215"/>
      <c r="D229" s="215"/>
      <c r="E229" s="215"/>
      <c r="F229" s="215"/>
      <c r="G229" s="215"/>
      <c r="H229" s="215"/>
      <c r="I229" s="39" t="s">
        <v>53</v>
      </c>
      <c r="J229" s="40"/>
      <c r="K229" s="39" t="s">
        <v>101</v>
      </c>
      <c r="L229" s="46"/>
      <c r="M229" s="47"/>
      <c r="N229" s="47"/>
      <c r="O229" s="47"/>
      <c r="P229" s="47"/>
      <c r="Q229" s="47"/>
      <c r="R229" s="43"/>
      <c r="S229" s="44"/>
    </row>
    <row r="230" spans="1:20" ht="13.5" customHeight="1">
      <c r="A230" s="38" t="s">
        <v>102</v>
      </c>
      <c r="B230" s="216" t="s">
        <v>103</v>
      </c>
      <c r="C230" s="216"/>
      <c r="D230" s="216"/>
      <c r="E230" s="216"/>
      <c r="F230" s="216"/>
      <c r="G230" s="216"/>
      <c r="H230" s="216"/>
      <c r="I230" s="216"/>
      <c r="J230" s="216"/>
      <c r="K230" s="216"/>
      <c r="L230" s="216"/>
      <c r="M230" s="216"/>
      <c r="N230" s="216"/>
      <c r="O230" s="216"/>
      <c r="P230" s="216"/>
      <c r="Q230" s="216"/>
      <c r="R230" s="217" t="s">
        <v>104</v>
      </c>
      <c r="S230" s="218">
        <f>IF(J228&gt;Q232,0,J228)</f>
        <v>0</v>
      </c>
      <c r="T230" s="210" t="s">
        <v>105</v>
      </c>
    </row>
    <row r="231" spans="1:20" ht="27.75" customHeight="1">
      <c r="A231" s="45"/>
      <c r="B231" s="48">
        <v>3</v>
      </c>
      <c r="C231" s="48">
        <v>4</v>
      </c>
      <c r="D231" s="48">
        <v>5</v>
      </c>
      <c r="E231" s="48">
        <v>6</v>
      </c>
      <c r="F231" s="48">
        <v>7</v>
      </c>
      <c r="G231" s="48">
        <v>8</v>
      </c>
      <c r="H231" s="48">
        <v>9</v>
      </c>
      <c r="I231" s="48">
        <v>10</v>
      </c>
      <c r="J231" s="48">
        <v>11</v>
      </c>
      <c r="K231" s="48">
        <v>12</v>
      </c>
      <c r="L231" s="48">
        <v>1</v>
      </c>
      <c r="M231" s="48">
        <v>2</v>
      </c>
      <c r="N231" s="48">
        <v>3</v>
      </c>
      <c r="O231" s="48">
        <v>4</v>
      </c>
      <c r="P231" s="48">
        <v>5</v>
      </c>
      <c r="Q231" s="49" t="s">
        <v>107</v>
      </c>
      <c r="R231" s="217"/>
      <c r="S231" s="218"/>
      <c r="T231" s="210"/>
    </row>
    <row r="232" spans="1:20" ht="28.5" customHeight="1">
      <c r="A232" s="97" t="s">
        <v>517</v>
      </c>
      <c r="B232" s="51"/>
      <c r="C232" s="51"/>
      <c r="D232" s="51"/>
      <c r="E232" s="51"/>
      <c r="F232" s="51"/>
      <c r="G232" s="51"/>
      <c r="H232" s="51"/>
      <c r="I232" s="51"/>
      <c r="J232" s="51"/>
      <c r="K232" s="51"/>
      <c r="L232" s="51"/>
      <c r="M232" s="51"/>
      <c r="N232" s="51"/>
      <c r="O232" s="51"/>
      <c r="P232" s="51"/>
      <c r="Q232" s="52">
        <f>SUM(B232:P232)</f>
        <v>0</v>
      </c>
      <c r="R232" s="211" t="s">
        <v>108</v>
      </c>
      <c r="S232" s="211"/>
      <c r="T232" s="53"/>
    </row>
    <row r="233" spans="1:20" ht="24" customHeight="1">
      <c r="A233" s="50" t="s">
        <v>109</v>
      </c>
      <c r="B233" s="51"/>
      <c r="C233" s="51"/>
      <c r="D233" s="51"/>
      <c r="E233" s="51"/>
      <c r="F233" s="51"/>
      <c r="G233" s="51"/>
      <c r="H233" s="51"/>
      <c r="I233" s="51"/>
      <c r="J233" s="51"/>
      <c r="K233" s="51"/>
      <c r="L233" s="51"/>
      <c r="M233" s="51"/>
      <c r="N233" s="51"/>
      <c r="O233" s="51"/>
      <c r="P233" s="51"/>
      <c r="Q233" s="52"/>
      <c r="R233" s="212">
        <f>S230*J229</f>
        <v>0</v>
      </c>
      <c r="S233" s="212"/>
      <c r="T233" s="53"/>
    </row>
    <row r="234" spans="1:20" ht="24" customHeight="1">
      <c r="A234" s="50" t="s">
        <v>110</v>
      </c>
      <c r="B234" s="52">
        <f>IF($T234=0,0,VLOOKUP($T234,単価データ!$A$1:$AH$10714,17,FALSE))</f>
        <v>0</v>
      </c>
      <c r="C234" s="52">
        <f>IF($T234=0,0,VLOOKUP($T234,単価データ!$A$1:$AH$10714,19,FALSE))</f>
        <v>0</v>
      </c>
      <c r="D234" s="52">
        <f>IF($T234=0,0,VLOOKUP($T234,単価データ!$A$1:$AH$10714,22,FALSE))</f>
        <v>0</v>
      </c>
      <c r="E234" s="52">
        <f>IF($T234=0,0,VLOOKUP($T234,単価データ!$A$1:$AH$10714,23,FALSE))</f>
        <v>0</v>
      </c>
      <c r="F234" s="52">
        <f>IF($T234=0,0,VLOOKUP($T234,単価データ!$A$1:$AH$10714,24,FALSE))</f>
        <v>0</v>
      </c>
      <c r="G234" s="52">
        <f>IF($T234=0,0,VLOOKUP($T234,単価データ!$A$1:$AH$10714,25,FALSE))</f>
        <v>0</v>
      </c>
      <c r="H234" s="52">
        <f>IF($T234=0,0,VLOOKUP($T234,単価データ!$A$1:$AH$10714,26,FALSE))</f>
        <v>0</v>
      </c>
      <c r="I234" s="52">
        <f>IF($T234=0,0,VLOOKUP($T234,単価データ!$A$1:$AH$10714,27,FALSE))</f>
        <v>0</v>
      </c>
      <c r="J234" s="52">
        <f>IF($T234=0,0,VLOOKUP($T234,単価データ!$A$1:$AH$10714,28,FALSE))</f>
        <v>0</v>
      </c>
      <c r="K234" s="52">
        <f>IF($T234=0,0,VLOOKUP($T234,単価データ!$A$1:$AH$10714,29,FALSE))</f>
        <v>0</v>
      </c>
      <c r="L234" s="52">
        <f>IF($T234=0,0,VLOOKUP($T234,単価データ!$A$1:$AH$10714,30,FALSE))</f>
        <v>0</v>
      </c>
      <c r="M234" s="52">
        <f>IF($T234=0,0,VLOOKUP($T234,単価データ!$A$1:$AH$10714,31,FALSE))</f>
        <v>0</v>
      </c>
      <c r="N234" s="52">
        <f>IF($T234=0,0,VLOOKUP($T234,単価データ!$A$1:$AH$10714,32,FALSE))</f>
        <v>0</v>
      </c>
      <c r="O234" s="52">
        <f>IF($T234=0,0,VLOOKUP($T234,単価データ!$A$1:$AH$10714,33,FALSE))</f>
        <v>0</v>
      </c>
      <c r="P234" s="52">
        <f>IF($T234=0,0,VLOOKUP($T234,単価データ!$A$1:$AH$10714,34,FALSE))</f>
        <v>0</v>
      </c>
      <c r="Q234" s="55" t="s">
        <v>111</v>
      </c>
      <c r="R234" s="213" t="s">
        <v>112</v>
      </c>
      <c r="S234" s="213"/>
      <c r="T234" s="56"/>
    </row>
    <row r="235" spans="1:20" ht="25.5">
      <c r="A235" s="50" t="s">
        <v>113</v>
      </c>
      <c r="B235" s="52">
        <f t="shared" ref="B235:P235" si="60">B232*B233</f>
        <v>0</v>
      </c>
      <c r="C235" s="52">
        <f t="shared" si="60"/>
        <v>0</v>
      </c>
      <c r="D235" s="52">
        <f t="shared" si="60"/>
        <v>0</v>
      </c>
      <c r="E235" s="52">
        <f t="shared" si="60"/>
        <v>0</v>
      </c>
      <c r="F235" s="52">
        <f t="shared" si="60"/>
        <v>0</v>
      </c>
      <c r="G235" s="52">
        <f t="shared" si="60"/>
        <v>0</v>
      </c>
      <c r="H235" s="52">
        <f t="shared" si="60"/>
        <v>0</v>
      </c>
      <c r="I235" s="52">
        <f t="shared" si="60"/>
        <v>0</v>
      </c>
      <c r="J235" s="52">
        <f t="shared" si="60"/>
        <v>0</v>
      </c>
      <c r="K235" s="52">
        <f t="shared" si="60"/>
        <v>0</v>
      </c>
      <c r="L235" s="52">
        <f t="shared" si="60"/>
        <v>0</v>
      </c>
      <c r="M235" s="52">
        <f t="shared" si="60"/>
        <v>0</v>
      </c>
      <c r="N235" s="52">
        <f t="shared" si="60"/>
        <v>0</v>
      </c>
      <c r="O235" s="52">
        <f t="shared" si="60"/>
        <v>0</v>
      </c>
      <c r="P235" s="52">
        <f t="shared" si="60"/>
        <v>0</v>
      </c>
      <c r="Q235" s="52">
        <f t="shared" ref="Q235:Q236" si="61">SUM(B235:P235)</f>
        <v>0</v>
      </c>
      <c r="R235" s="213">
        <f>IF(S230=0,0,IF(J228=Q232,Q235,ROUNDDOWN((J228/Q232)*Q235,0)))</f>
        <v>0</v>
      </c>
      <c r="S235" s="213"/>
      <c r="T235" s="53"/>
    </row>
    <row r="236" spans="1:20" ht="25.5">
      <c r="A236" s="57" t="s">
        <v>114</v>
      </c>
      <c r="B236" s="58">
        <f t="shared" ref="B236:P236" si="62">B232*B234</f>
        <v>0</v>
      </c>
      <c r="C236" s="58">
        <f t="shared" si="62"/>
        <v>0</v>
      </c>
      <c r="D236" s="58">
        <f t="shared" si="62"/>
        <v>0</v>
      </c>
      <c r="E236" s="58">
        <f t="shared" si="62"/>
        <v>0</v>
      </c>
      <c r="F236" s="58">
        <f t="shared" si="62"/>
        <v>0</v>
      </c>
      <c r="G236" s="58">
        <f t="shared" si="62"/>
        <v>0</v>
      </c>
      <c r="H236" s="58">
        <f t="shared" si="62"/>
        <v>0</v>
      </c>
      <c r="I236" s="58">
        <f t="shared" si="62"/>
        <v>0</v>
      </c>
      <c r="J236" s="58">
        <f t="shared" si="62"/>
        <v>0</v>
      </c>
      <c r="K236" s="58">
        <f t="shared" si="62"/>
        <v>0</v>
      </c>
      <c r="L236" s="58">
        <f t="shared" si="62"/>
        <v>0</v>
      </c>
      <c r="M236" s="58">
        <f t="shared" si="62"/>
        <v>0</v>
      </c>
      <c r="N236" s="58">
        <f t="shared" si="62"/>
        <v>0</v>
      </c>
      <c r="O236" s="58">
        <f t="shared" si="62"/>
        <v>0</v>
      </c>
      <c r="P236" s="58">
        <f t="shared" si="62"/>
        <v>0</v>
      </c>
      <c r="Q236" s="58">
        <f t="shared" si="61"/>
        <v>0</v>
      </c>
      <c r="R236" s="211" t="s">
        <v>115</v>
      </c>
      <c r="S236" s="211"/>
      <c r="T236" s="53"/>
    </row>
    <row r="237" spans="1:20" ht="26.25" customHeight="1">
      <c r="A237" s="59" t="s">
        <v>116</v>
      </c>
      <c r="B237" s="214" t="s">
        <v>117</v>
      </c>
      <c r="C237" s="214"/>
      <c r="D237" s="214"/>
      <c r="E237" s="214"/>
      <c r="F237" s="214"/>
      <c r="G237" s="214"/>
      <c r="H237" s="214"/>
      <c r="I237" s="60">
        <f>Q236</f>
        <v>0</v>
      </c>
      <c r="J237" s="61" t="s">
        <v>118</v>
      </c>
      <c r="K237" s="60">
        <f>Q232</f>
        <v>0</v>
      </c>
      <c r="L237" s="62" t="s">
        <v>53</v>
      </c>
      <c r="M237" s="60"/>
      <c r="N237" s="61"/>
      <c r="O237" s="63">
        <f>IF(K237=0,0,I237/K237)</f>
        <v>0</v>
      </c>
      <c r="P237" s="64" t="s">
        <v>69</v>
      </c>
      <c r="Q237" s="65">
        <f>IF(LEN(ROUND(O237,0))&lt;4,ROUND(O237,0),ROUND(O237,-(LEN(ROUND(O237,0))-3)))</f>
        <v>0</v>
      </c>
      <c r="R237" s="213">
        <f>S230*Q237</f>
        <v>0</v>
      </c>
      <c r="S237" s="213"/>
      <c r="T237" s="53"/>
    </row>
    <row r="239" spans="1:20">
      <c r="A239" s="38" t="s">
        <v>145</v>
      </c>
      <c r="B239" s="215" t="s">
        <v>97</v>
      </c>
      <c r="C239" s="215"/>
      <c r="D239" s="215"/>
      <c r="E239" s="215"/>
      <c r="F239" s="215"/>
      <c r="G239" s="215"/>
      <c r="H239" s="215"/>
      <c r="I239" s="39" t="s">
        <v>53</v>
      </c>
      <c r="J239" s="40">
        <v>1</v>
      </c>
      <c r="K239" s="68" t="s">
        <v>125</v>
      </c>
      <c r="L239" s="42"/>
      <c r="M239" s="43"/>
      <c r="N239" s="43"/>
      <c r="O239" s="43"/>
      <c r="P239" s="43"/>
      <c r="Q239" s="43"/>
      <c r="R239" s="43"/>
      <c r="S239" s="44"/>
    </row>
    <row r="240" spans="1:20">
      <c r="A240" s="45"/>
      <c r="B240" s="215" t="s">
        <v>100</v>
      </c>
      <c r="C240" s="215"/>
      <c r="D240" s="215"/>
      <c r="E240" s="215"/>
      <c r="F240" s="215"/>
      <c r="G240" s="215"/>
      <c r="H240" s="215"/>
      <c r="I240" s="39" t="s">
        <v>53</v>
      </c>
      <c r="J240" s="40"/>
      <c r="K240" s="39" t="s">
        <v>101</v>
      </c>
      <c r="L240" s="46"/>
      <c r="M240" s="47"/>
      <c r="N240" s="47"/>
      <c r="O240" s="47"/>
      <c r="P240" s="47"/>
      <c r="Q240" s="47"/>
      <c r="R240" s="43"/>
      <c r="S240" s="44"/>
    </row>
    <row r="241" spans="1:20" ht="13.5" customHeight="1">
      <c r="A241" s="38" t="s">
        <v>102</v>
      </c>
      <c r="B241" s="216" t="s">
        <v>103</v>
      </c>
      <c r="C241" s="216"/>
      <c r="D241" s="216"/>
      <c r="E241" s="216"/>
      <c r="F241" s="216"/>
      <c r="G241" s="216"/>
      <c r="H241" s="216"/>
      <c r="I241" s="216"/>
      <c r="J241" s="216"/>
      <c r="K241" s="216"/>
      <c r="L241" s="216"/>
      <c r="M241" s="216"/>
      <c r="N241" s="216"/>
      <c r="O241" s="216"/>
      <c r="P241" s="216"/>
      <c r="Q241" s="216"/>
      <c r="R241" s="217" t="s">
        <v>104</v>
      </c>
      <c r="S241" s="218">
        <f>IF(J239&gt;Q243,0,J239)</f>
        <v>0</v>
      </c>
      <c r="T241" s="210" t="s">
        <v>105</v>
      </c>
    </row>
    <row r="242" spans="1:20" ht="27.75" customHeight="1">
      <c r="A242" s="45"/>
      <c r="B242" s="48">
        <v>3</v>
      </c>
      <c r="C242" s="48">
        <v>4</v>
      </c>
      <c r="D242" s="48">
        <v>5</v>
      </c>
      <c r="E242" s="48">
        <v>6</v>
      </c>
      <c r="F242" s="48">
        <v>7</v>
      </c>
      <c r="G242" s="48">
        <v>8</v>
      </c>
      <c r="H242" s="48">
        <v>9</v>
      </c>
      <c r="I242" s="48">
        <v>10</v>
      </c>
      <c r="J242" s="48">
        <v>11</v>
      </c>
      <c r="K242" s="48">
        <v>12</v>
      </c>
      <c r="L242" s="48">
        <v>1</v>
      </c>
      <c r="M242" s="48">
        <v>2</v>
      </c>
      <c r="N242" s="48">
        <v>3</v>
      </c>
      <c r="O242" s="48">
        <v>4</v>
      </c>
      <c r="P242" s="48">
        <v>5</v>
      </c>
      <c r="Q242" s="49" t="s">
        <v>107</v>
      </c>
      <c r="R242" s="217"/>
      <c r="S242" s="218"/>
      <c r="T242" s="210"/>
    </row>
    <row r="243" spans="1:20" ht="28.5" customHeight="1">
      <c r="A243" s="97" t="s">
        <v>517</v>
      </c>
      <c r="B243" s="51"/>
      <c r="C243" s="51"/>
      <c r="D243" s="51"/>
      <c r="E243" s="51"/>
      <c r="F243" s="51"/>
      <c r="G243" s="51"/>
      <c r="H243" s="51"/>
      <c r="I243" s="51"/>
      <c r="J243" s="51"/>
      <c r="K243" s="51"/>
      <c r="L243" s="51"/>
      <c r="M243" s="51"/>
      <c r="N243" s="51"/>
      <c r="O243" s="51"/>
      <c r="P243" s="51"/>
      <c r="Q243" s="52">
        <f>SUM(B243:P243)</f>
        <v>0</v>
      </c>
      <c r="R243" s="211" t="s">
        <v>108</v>
      </c>
      <c r="S243" s="211"/>
      <c r="T243" s="53"/>
    </row>
    <row r="244" spans="1:20" ht="24" customHeight="1">
      <c r="A244" s="50" t="s">
        <v>109</v>
      </c>
      <c r="B244" s="51"/>
      <c r="C244" s="51"/>
      <c r="D244" s="51"/>
      <c r="E244" s="51"/>
      <c r="F244" s="51"/>
      <c r="G244" s="51"/>
      <c r="H244" s="51"/>
      <c r="I244" s="51"/>
      <c r="J244" s="51"/>
      <c r="K244" s="51"/>
      <c r="L244" s="51"/>
      <c r="M244" s="51"/>
      <c r="N244" s="51"/>
      <c r="O244" s="51"/>
      <c r="P244" s="51"/>
      <c r="Q244" s="52"/>
      <c r="R244" s="212">
        <f>S241*J240</f>
        <v>0</v>
      </c>
      <c r="S244" s="212"/>
      <c r="T244" s="53"/>
    </row>
    <row r="245" spans="1:20" ht="24" customHeight="1">
      <c r="A245" s="50" t="s">
        <v>110</v>
      </c>
      <c r="B245" s="52">
        <f>IF($T245=0,0,VLOOKUP($T245,単価データ!$A$1:$AH$10714,17,FALSE))</f>
        <v>0</v>
      </c>
      <c r="C245" s="52">
        <f>IF($T245=0,0,VLOOKUP($T245,単価データ!$A$1:$AH$10714,19,FALSE))</f>
        <v>0</v>
      </c>
      <c r="D245" s="52">
        <f>IF($T245=0,0,VLOOKUP($T245,単価データ!$A$1:$AH$10714,22,FALSE))</f>
        <v>0</v>
      </c>
      <c r="E245" s="52">
        <f>IF($T245=0,0,VLOOKUP($T245,単価データ!$A$1:$AH$10714,23,FALSE))</f>
        <v>0</v>
      </c>
      <c r="F245" s="52">
        <f>IF($T245=0,0,VLOOKUP($T245,単価データ!$A$1:$AH$10714,24,FALSE))</f>
        <v>0</v>
      </c>
      <c r="G245" s="52">
        <f>IF($T245=0,0,VLOOKUP($T245,単価データ!$A$1:$AH$10714,25,FALSE))</f>
        <v>0</v>
      </c>
      <c r="H245" s="52">
        <f>IF($T245=0,0,VLOOKUP($T245,単価データ!$A$1:$AH$10714,26,FALSE))</f>
        <v>0</v>
      </c>
      <c r="I245" s="52">
        <f>IF($T245=0,0,VLOOKUP($T245,単価データ!$A$1:$AH$10714,27,FALSE))</f>
        <v>0</v>
      </c>
      <c r="J245" s="52">
        <f>IF($T245=0,0,VLOOKUP($T245,単価データ!$A$1:$AH$10714,28,FALSE))</f>
        <v>0</v>
      </c>
      <c r="K245" s="52">
        <f>IF($T245=0,0,VLOOKUP($T245,単価データ!$A$1:$AH$10714,29,FALSE))</f>
        <v>0</v>
      </c>
      <c r="L245" s="52">
        <f>IF($T245=0,0,VLOOKUP($T245,単価データ!$A$1:$AH$10714,30,FALSE))</f>
        <v>0</v>
      </c>
      <c r="M245" s="52">
        <f>IF($T245=0,0,VLOOKUP($T245,単価データ!$A$1:$AH$10714,31,FALSE))</f>
        <v>0</v>
      </c>
      <c r="N245" s="52">
        <f>IF($T245=0,0,VLOOKUP($T245,単価データ!$A$1:$AH$10714,32,FALSE))</f>
        <v>0</v>
      </c>
      <c r="O245" s="52">
        <f>IF($T245=0,0,VLOOKUP($T245,単価データ!$A$1:$AH$10714,33,FALSE))</f>
        <v>0</v>
      </c>
      <c r="P245" s="52">
        <f>IF($T245=0,0,VLOOKUP($T245,単価データ!$A$1:$AH$10714,34,FALSE))</f>
        <v>0</v>
      </c>
      <c r="Q245" s="55" t="s">
        <v>111</v>
      </c>
      <c r="R245" s="213" t="s">
        <v>112</v>
      </c>
      <c r="S245" s="213"/>
      <c r="T245" s="56"/>
    </row>
    <row r="246" spans="1:20" ht="25.5">
      <c r="A246" s="50" t="s">
        <v>113</v>
      </c>
      <c r="B246" s="52">
        <f t="shared" ref="B246:P246" si="63">B243*B244</f>
        <v>0</v>
      </c>
      <c r="C246" s="52">
        <f t="shared" si="63"/>
        <v>0</v>
      </c>
      <c r="D246" s="52">
        <f t="shared" si="63"/>
        <v>0</v>
      </c>
      <c r="E246" s="52">
        <f t="shared" si="63"/>
        <v>0</v>
      </c>
      <c r="F246" s="52">
        <f t="shared" si="63"/>
        <v>0</v>
      </c>
      <c r="G246" s="52">
        <f t="shared" si="63"/>
        <v>0</v>
      </c>
      <c r="H246" s="52">
        <f t="shared" si="63"/>
        <v>0</v>
      </c>
      <c r="I246" s="52">
        <f t="shared" si="63"/>
        <v>0</v>
      </c>
      <c r="J246" s="52">
        <f t="shared" si="63"/>
        <v>0</v>
      </c>
      <c r="K246" s="52">
        <f t="shared" si="63"/>
        <v>0</v>
      </c>
      <c r="L246" s="52">
        <f t="shared" si="63"/>
        <v>0</v>
      </c>
      <c r="M246" s="52">
        <f t="shared" si="63"/>
        <v>0</v>
      </c>
      <c r="N246" s="52">
        <f t="shared" si="63"/>
        <v>0</v>
      </c>
      <c r="O246" s="52">
        <f t="shared" si="63"/>
        <v>0</v>
      </c>
      <c r="P246" s="52">
        <f t="shared" si="63"/>
        <v>0</v>
      </c>
      <c r="Q246" s="52">
        <f t="shared" ref="Q246:Q247" si="64">SUM(B246:P246)</f>
        <v>0</v>
      </c>
      <c r="R246" s="213">
        <f>IF(S241=0,0,IF(J239=Q243,Q246,ROUNDDOWN((J239/Q243)*Q246,0)))</f>
        <v>0</v>
      </c>
      <c r="S246" s="213"/>
      <c r="T246" s="53"/>
    </row>
    <row r="247" spans="1:20" ht="25.5">
      <c r="A247" s="57" t="s">
        <v>114</v>
      </c>
      <c r="B247" s="58">
        <f t="shared" ref="B247:P247" si="65">B243*B245</f>
        <v>0</v>
      </c>
      <c r="C247" s="58">
        <f t="shared" si="65"/>
        <v>0</v>
      </c>
      <c r="D247" s="58">
        <f t="shared" si="65"/>
        <v>0</v>
      </c>
      <c r="E247" s="58">
        <f t="shared" si="65"/>
        <v>0</v>
      </c>
      <c r="F247" s="58">
        <f t="shared" si="65"/>
        <v>0</v>
      </c>
      <c r="G247" s="58">
        <f t="shared" si="65"/>
        <v>0</v>
      </c>
      <c r="H247" s="58">
        <f t="shared" si="65"/>
        <v>0</v>
      </c>
      <c r="I247" s="58">
        <f t="shared" si="65"/>
        <v>0</v>
      </c>
      <c r="J247" s="58">
        <f t="shared" si="65"/>
        <v>0</v>
      </c>
      <c r="K247" s="58">
        <f t="shared" si="65"/>
        <v>0</v>
      </c>
      <c r="L247" s="58">
        <f t="shared" si="65"/>
        <v>0</v>
      </c>
      <c r="M247" s="58">
        <f t="shared" si="65"/>
        <v>0</v>
      </c>
      <c r="N247" s="58">
        <f t="shared" si="65"/>
        <v>0</v>
      </c>
      <c r="O247" s="58">
        <f t="shared" si="65"/>
        <v>0</v>
      </c>
      <c r="P247" s="58">
        <f t="shared" si="65"/>
        <v>0</v>
      </c>
      <c r="Q247" s="58">
        <f t="shared" si="64"/>
        <v>0</v>
      </c>
      <c r="R247" s="211" t="s">
        <v>115</v>
      </c>
      <c r="S247" s="211"/>
      <c r="T247" s="53"/>
    </row>
    <row r="248" spans="1:20" ht="26.25" customHeight="1">
      <c r="A248" s="59" t="s">
        <v>116</v>
      </c>
      <c r="B248" s="214" t="s">
        <v>117</v>
      </c>
      <c r="C248" s="214"/>
      <c r="D248" s="214"/>
      <c r="E248" s="214"/>
      <c r="F248" s="214"/>
      <c r="G248" s="214"/>
      <c r="H248" s="214"/>
      <c r="I248" s="60">
        <f>Q247</f>
        <v>0</v>
      </c>
      <c r="J248" s="61" t="s">
        <v>118</v>
      </c>
      <c r="K248" s="60">
        <f>Q243</f>
        <v>0</v>
      </c>
      <c r="L248" s="62" t="s">
        <v>53</v>
      </c>
      <c r="M248" s="60"/>
      <c r="N248" s="61"/>
      <c r="O248" s="63">
        <f>IF(K248=0,0,I248/K248)</f>
        <v>0</v>
      </c>
      <c r="P248" s="64" t="s">
        <v>69</v>
      </c>
      <c r="Q248" s="65">
        <f>IF(LEN(ROUND(O248,0))&lt;4,ROUND(O248,0),ROUND(O248,-(LEN(ROUND(O248,0))-3)))</f>
        <v>0</v>
      </c>
      <c r="R248" s="213">
        <f>S241*Q248</f>
        <v>0</v>
      </c>
      <c r="S248" s="213"/>
      <c r="T248" s="53"/>
    </row>
    <row r="250" spans="1:20">
      <c r="A250" s="38" t="s">
        <v>146</v>
      </c>
      <c r="B250" s="215" t="s">
        <v>97</v>
      </c>
      <c r="C250" s="215"/>
      <c r="D250" s="215"/>
      <c r="E250" s="215"/>
      <c r="F250" s="215"/>
      <c r="G250" s="215"/>
      <c r="H250" s="215"/>
      <c r="I250" s="39" t="s">
        <v>53</v>
      </c>
      <c r="J250" s="40">
        <v>1</v>
      </c>
      <c r="K250" s="68" t="s">
        <v>125</v>
      </c>
      <c r="L250" s="42"/>
      <c r="M250" s="43"/>
      <c r="N250" s="43"/>
      <c r="O250" s="43"/>
      <c r="P250" s="43"/>
      <c r="Q250" s="43"/>
      <c r="R250" s="43"/>
      <c r="S250" s="44"/>
    </row>
    <row r="251" spans="1:20">
      <c r="A251" s="45"/>
      <c r="B251" s="215" t="s">
        <v>100</v>
      </c>
      <c r="C251" s="215"/>
      <c r="D251" s="215"/>
      <c r="E251" s="215"/>
      <c r="F251" s="215"/>
      <c r="G251" s="215"/>
      <c r="H251" s="215"/>
      <c r="I251" s="39" t="s">
        <v>53</v>
      </c>
      <c r="J251" s="40"/>
      <c r="K251" s="39" t="s">
        <v>101</v>
      </c>
      <c r="L251" s="46"/>
      <c r="M251" s="47"/>
      <c r="N251" s="47"/>
      <c r="O251" s="47"/>
      <c r="P251" s="47"/>
      <c r="Q251" s="47"/>
      <c r="R251" s="43"/>
      <c r="S251" s="44"/>
    </row>
    <row r="252" spans="1:20" ht="13.5" customHeight="1">
      <c r="A252" s="38" t="s">
        <v>102</v>
      </c>
      <c r="B252" s="216" t="s">
        <v>103</v>
      </c>
      <c r="C252" s="216"/>
      <c r="D252" s="216"/>
      <c r="E252" s="216"/>
      <c r="F252" s="216"/>
      <c r="G252" s="216"/>
      <c r="H252" s="216"/>
      <c r="I252" s="216"/>
      <c r="J252" s="216"/>
      <c r="K252" s="216"/>
      <c r="L252" s="216"/>
      <c r="M252" s="216"/>
      <c r="N252" s="216"/>
      <c r="O252" s="216"/>
      <c r="P252" s="216"/>
      <c r="Q252" s="216"/>
      <c r="R252" s="217" t="s">
        <v>104</v>
      </c>
      <c r="S252" s="218">
        <f>IF(J250&gt;Q254,0,J250)</f>
        <v>0</v>
      </c>
      <c r="T252" s="210" t="s">
        <v>105</v>
      </c>
    </row>
    <row r="253" spans="1:20" ht="27.75" customHeight="1">
      <c r="A253" s="45"/>
      <c r="B253" s="48">
        <v>3</v>
      </c>
      <c r="C253" s="48">
        <v>4</v>
      </c>
      <c r="D253" s="48">
        <v>5</v>
      </c>
      <c r="E253" s="48">
        <v>6</v>
      </c>
      <c r="F253" s="48">
        <v>7</v>
      </c>
      <c r="G253" s="48">
        <v>8</v>
      </c>
      <c r="H253" s="48">
        <v>9</v>
      </c>
      <c r="I253" s="48">
        <v>10</v>
      </c>
      <c r="J253" s="48">
        <v>11</v>
      </c>
      <c r="K253" s="48">
        <v>12</v>
      </c>
      <c r="L253" s="48">
        <v>1</v>
      </c>
      <c r="M253" s="48">
        <v>2</v>
      </c>
      <c r="N253" s="48">
        <v>3</v>
      </c>
      <c r="O253" s="48">
        <v>4</v>
      </c>
      <c r="P253" s="48">
        <v>5</v>
      </c>
      <c r="Q253" s="49" t="s">
        <v>107</v>
      </c>
      <c r="R253" s="217"/>
      <c r="S253" s="218"/>
      <c r="T253" s="210"/>
    </row>
    <row r="254" spans="1:20" ht="28.5" customHeight="1">
      <c r="A254" s="97" t="s">
        <v>517</v>
      </c>
      <c r="B254" s="51"/>
      <c r="C254" s="51"/>
      <c r="D254" s="51"/>
      <c r="E254" s="51"/>
      <c r="F254" s="51"/>
      <c r="G254" s="51"/>
      <c r="H254" s="51"/>
      <c r="I254" s="51"/>
      <c r="J254" s="51"/>
      <c r="K254" s="51"/>
      <c r="L254" s="51"/>
      <c r="M254" s="51"/>
      <c r="N254" s="51"/>
      <c r="O254" s="51"/>
      <c r="P254" s="51"/>
      <c r="Q254" s="52">
        <f>SUM(B254:P254)</f>
        <v>0</v>
      </c>
      <c r="R254" s="211" t="s">
        <v>108</v>
      </c>
      <c r="S254" s="211"/>
      <c r="T254" s="53"/>
    </row>
    <row r="255" spans="1:20" ht="24" customHeight="1">
      <c r="A255" s="50" t="s">
        <v>109</v>
      </c>
      <c r="B255" s="51"/>
      <c r="C255" s="51"/>
      <c r="D255" s="51"/>
      <c r="E255" s="51"/>
      <c r="F255" s="51"/>
      <c r="G255" s="51"/>
      <c r="H255" s="51"/>
      <c r="I255" s="51"/>
      <c r="J255" s="51"/>
      <c r="K255" s="51"/>
      <c r="L255" s="51"/>
      <c r="M255" s="51"/>
      <c r="N255" s="51"/>
      <c r="O255" s="51"/>
      <c r="P255" s="51"/>
      <c r="Q255" s="52"/>
      <c r="R255" s="212">
        <f>S252*J251</f>
        <v>0</v>
      </c>
      <c r="S255" s="212"/>
      <c r="T255" s="53"/>
    </row>
    <row r="256" spans="1:20" ht="24" customHeight="1">
      <c r="A256" s="50" t="s">
        <v>110</v>
      </c>
      <c r="B256" s="52">
        <f>IF($T256=0,0,VLOOKUP($T256,単価データ!$A$1:$AH$10714,17,FALSE))</f>
        <v>0</v>
      </c>
      <c r="C256" s="52">
        <f>IF($T256=0,0,VLOOKUP($T256,単価データ!$A$1:$AH$10714,19,FALSE))</f>
        <v>0</v>
      </c>
      <c r="D256" s="52">
        <f>IF($T256=0,0,VLOOKUP($T256,単価データ!$A$1:$AH$10714,22,FALSE))</f>
        <v>0</v>
      </c>
      <c r="E256" s="52">
        <f>IF($T256=0,0,VLOOKUP($T256,単価データ!$A$1:$AH$10714,23,FALSE))</f>
        <v>0</v>
      </c>
      <c r="F256" s="52">
        <f>IF($T256=0,0,VLOOKUP($T256,単価データ!$A$1:$AH$10714,24,FALSE))</f>
        <v>0</v>
      </c>
      <c r="G256" s="52">
        <f>IF($T256=0,0,VLOOKUP($T256,単価データ!$A$1:$AH$10714,25,FALSE))</f>
        <v>0</v>
      </c>
      <c r="H256" s="52">
        <f>IF($T256=0,0,VLOOKUP($T256,単価データ!$A$1:$AH$10714,26,FALSE))</f>
        <v>0</v>
      </c>
      <c r="I256" s="52">
        <f>IF($T256=0,0,VLOOKUP($T256,単価データ!$A$1:$AH$10714,27,FALSE))</f>
        <v>0</v>
      </c>
      <c r="J256" s="52">
        <f>IF($T256=0,0,VLOOKUP($T256,単価データ!$A$1:$AH$10714,28,FALSE))</f>
        <v>0</v>
      </c>
      <c r="K256" s="52">
        <f>IF($T256=0,0,VLOOKUP($T256,単価データ!$A$1:$AH$10714,29,FALSE))</f>
        <v>0</v>
      </c>
      <c r="L256" s="52">
        <f>IF($T256=0,0,VLOOKUP($T256,単価データ!$A$1:$AH$10714,30,FALSE))</f>
        <v>0</v>
      </c>
      <c r="M256" s="52">
        <f>IF($T256=0,0,VLOOKUP($T256,単価データ!$A$1:$AH$10714,31,FALSE))</f>
        <v>0</v>
      </c>
      <c r="N256" s="52">
        <f>IF($T256=0,0,VLOOKUP($T256,単価データ!$A$1:$AH$10714,32,FALSE))</f>
        <v>0</v>
      </c>
      <c r="O256" s="52">
        <f>IF($T256=0,0,VLOOKUP($T256,単価データ!$A$1:$AH$10714,33,FALSE))</f>
        <v>0</v>
      </c>
      <c r="P256" s="52">
        <f>IF($T256=0,0,VLOOKUP($T256,単価データ!$A$1:$AH$10714,34,FALSE))</f>
        <v>0</v>
      </c>
      <c r="Q256" s="55" t="s">
        <v>111</v>
      </c>
      <c r="R256" s="213" t="s">
        <v>112</v>
      </c>
      <c r="S256" s="213"/>
      <c r="T256" s="56"/>
    </row>
    <row r="257" spans="1:20" ht="25.5">
      <c r="A257" s="50" t="s">
        <v>113</v>
      </c>
      <c r="B257" s="52">
        <f t="shared" ref="B257:P257" si="66">B254*B255</f>
        <v>0</v>
      </c>
      <c r="C257" s="52">
        <f t="shared" si="66"/>
        <v>0</v>
      </c>
      <c r="D257" s="52">
        <f t="shared" si="66"/>
        <v>0</v>
      </c>
      <c r="E257" s="52">
        <f t="shared" si="66"/>
        <v>0</v>
      </c>
      <c r="F257" s="52">
        <f t="shared" si="66"/>
        <v>0</v>
      </c>
      <c r="G257" s="52">
        <f t="shared" si="66"/>
        <v>0</v>
      </c>
      <c r="H257" s="52">
        <f t="shared" si="66"/>
        <v>0</v>
      </c>
      <c r="I257" s="52">
        <f t="shared" si="66"/>
        <v>0</v>
      </c>
      <c r="J257" s="52">
        <f t="shared" si="66"/>
        <v>0</v>
      </c>
      <c r="K257" s="52">
        <f t="shared" si="66"/>
        <v>0</v>
      </c>
      <c r="L257" s="52">
        <f t="shared" si="66"/>
        <v>0</v>
      </c>
      <c r="M257" s="52">
        <f t="shared" si="66"/>
        <v>0</v>
      </c>
      <c r="N257" s="52">
        <f t="shared" si="66"/>
        <v>0</v>
      </c>
      <c r="O257" s="52">
        <f t="shared" si="66"/>
        <v>0</v>
      </c>
      <c r="P257" s="52">
        <f t="shared" si="66"/>
        <v>0</v>
      </c>
      <c r="Q257" s="52">
        <f t="shared" ref="Q257:Q258" si="67">SUM(B257:P257)</f>
        <v>0</v>
      </c>
      <c r="R257" s="213">
        <f>IF(S252=0,0,IF(J250=Q254,Q257,ROUNDDOWN((J250/Q254)*Q257,0)))</f>
        <v>0</v>
      </c>
      <c r="S257" s="213"/>
      <c r="T257" s="53"/>
    </row>
    <row r="258" spans="1:20" ht="25.5">
      <c r="A258" s="57" t="s">
        <v>114</v>
      </c>
      <c r="B258" s="58">
        <f t="shared" ref="B258:P258" si="68">B254*B256</f>
        <v>0</v>
      </c>
      <c r="C258" s="58">
        <f t="shared" si="68"/>
        <v>0</v>
      </c>
      <c r="D258" s="58">
        <f t="shared" si="68"/>
        <v>0</v>
      </c>
      <c r="E258" s="58">
        <f t="shared" si="68"/>
        <v>0</v>
      </c>
      <c r="F258" s="58">
        <f t="shared" si="68"/>
        <v>0</v>
      </c>
      <c r="G258" s="58">
        <f t="shared" si="68"/>
        <v>0</v>
      </c>
      <c r="H258" s="58">
        <f t="shared" si="68"/>
        <v>0</v>
      </c>
      <c r="I258" s="58">
        <f t="shared" si="68"/>
        <v>0</v>
      </c>
      <c r="J258" s="58">
        <f t="shared" si="68"/>
        <v>0</v>
      </c>
      <c r="K258" s="58">
        <f t="shared" si="68"/>
        <v>0</v>
      </c>
      <c r="L258" s="58">
        <f t="shared" si="68"/>
        <v>0</v>
      </c>
      <c r="M258" s="58">
        <f t="shared" si="68"/>
        <v>0</v>
      </c>
      <c r="N258" s="58">
        <f t="shared" si="68"/>
        <v>0</v>
      </c>
      <c r="O258" s="58">
        <f t="shared" si="68"/>
        <v>0</v>
      </c>
      <c r="P258" s="58">
        <f t="shared" si="68"/>
        <v>0</v>
      </c>
      <c r="Q258" s="58">
        <f t="shared" si="67"/>
        <v>0</v>
      </c>
      <c r="R258" s="211" t="s">
        <v>115</v>
      </c>
      <c r="S258" s="211"/>
      <c r="T258" s="53"/>
    </row>
    <row r="259" spans="1:20" ht="26.25" customHeight="1">
      <c r="A259" s="59" t="s">
        <v>116</v>
      </c>
      <c r="B259" s="214" t="s">
        <v>117</v>
      </c>
      <c r="C259" s="214"/>
      <c r="D259" s="214"/>
      <c r="E259" s="214"/>
      <c r="F259" s="214"/>
      <c r="G259" s="214"/>
      <c r="H259" s="214"/>
      <c r="I259" s="60">
        <f>Q258</f>
        <v>0</v>
      </c>
      <c r="J259" s="61" t="s">
        <v>118</v>
      </c>
      <c r="K259" s="60">
        <f>Q254</f>
        <v>0</v>
      </c>
      <c r="L259" s="62" t="s">
        <v>53</v>
      </c>
      <c r="M259" s="60"/>
      <c r="N259" s="61"/>
      <c r="O259" s="63">
        <f>IF(K259=0,0,I259/K259)</f>
        <v>0</v>
      </c>
      <c r="P259" s="64" t="s">
        <v>69</v>
      </c>
      <c r="Q259" s="65">
        <f>IF(LEN(ROUND(O259,0))&lt;4,ROUND(O259,0),ROUND(O259,-(LEN(ROUND(O259,0))-3)))</f>
        <v>0</v>
      </c>
      <c r="R259" s="213">
        <f>S252*Q259</f>
        <v>0</v>
      </c>
      <c r="S259" s="213"/>
      <c r="T259" s="53"/>
    </row>
    <row r="261" spans="1:20">
      <c r="A261" s="38" t="s">
        <v>147</v>
      </c>
      <c r="B261" s="215" t="s">
        <v>97</v>
      </c>
      <c r="C261" s="215"/>
      <c r="D261" s="215"/>
      <c r="E261" s="215"/>
      <c r="F261" s="215"/>
      <c r="G261" s="215"/>
      <c r="H261" s="215"/>
      <c r="I261" s="39" t="s">
        <v>53</v>
      </c>
      <c r="J261" s="40">
        <v>1</v>
      </c>
      <c r="K261" s="68" t="s">
        <v>125</v>
      </c>
      <c r="L261" s="42"/>
      <c r="M261" s="43"/>
      <c r="N261" s="43"/>
      <c r="O261" s="43"/>
      <c r="P261" s="43"/>
      <c r="Q261" s="43"/>
      <c r="R261" s="43"/>
      <c r="S261" s="44"/>
    </row>
    <row r="262" spans="1:20">
      <c r="A262" s="45"/>
      <c r="B262" s="215" t="s">
        <v>100</v>
      </c>
      <c r="C262" s="215"/>
      <c r="D262" s="215"/>
      <c r="E262" s="215"/>
      <c r="F262" s="215"/>
      <c r="G262" s="215"/>
      <c r="H262" s="215"/>
      <c r="I262" s="39" t="s">
        <v>53</v>
      </c>
      <c r="J262" s="40"/>
      <c r="K262" s="39" t="s">
        <v>101</v>
      </c>
      <c r="L262" s="46"/>
      <c r="M262" s="47"/>
      <c r="N262" s="47"/>
      <c r="O262" s="47"/>
      <c r="P262" s="47"/>
      <c r="Q262" s="47"/>
      <c r="R262" s="43"/>
      <c r="S262" s="44"/>
    </row>
    <row r="263" spans="1:20" ht="13.5" customHeight="1">
      <c r="A263" s="38" t="s">
        <v>102</v>
      </c>
      <c r="B263" s="216" t="s">
        <v>103</v>
      </c>
      <c r="C263" s="216"/>
      <c r="D263" s="216"/>
      <c r="E263" s="216"/>
      <c r="F263" s="216"/>
      <c r="G263" s="216"/>
      <c r="H263" s="216"/>
      <c r="I263" s="216"/>
      <c r="J263" s="216"/>
      <c r="K263" s="216"/>
      <c r="L263" s="216"/>
      <c r="M263" s="216"/>
      <c r="N263" s="216"/>
      <c r="O263" s="216"/>
      <c r="P263" s="216"/>
      <c r="Q263" s="216"/>
      <c r="R263" s="217" t="s">
        <v>104</v>
      </c>
      <c r="S263" s="218">
        <f>IF(J261&gt;Q265,0,J261)</f>
        <v>0</v>
      </c>
      <c r="T263" s="210" t="s">
        <v>105</v>
      </c>
    </row>
    <row r="264" spans="1:20" ht="27.75" customHeight="1">
      <c r="A264" s="45"/>
      <c r="B264" s="48">
        <v>3</v>
      </c>
      <c r="C264" s="48">
        <v>4</v>
      </c>
      <c r="D264" s="48">
        <v>5</v>
      </c>
      <c r="E264" s="48">
        <v>6</v>
      </c>
      <c r="F264" s="48">
        <v>7</v>
      </c>
      <c r="G264" s="48">
        <v>8</v>
      </c>
      <c r="H264" s="48">
        <v>9</v>
      </c>
      <c r="I264" s="48">
        <v>10</v>
      </c>
      <c r="J264" s="48">
        <v>11</v>
      </c>
      <c r="K264" s="48">
        <v>12</v>
      </c>
      <c r="L264" s="48">
        <v>1</v>
      </c>
      <c r="M264" s="48">
        <v>2</v>
      </c>
      <c r="N264" s="48">
        <v>3</v>
      </c>
      <c r="O264" s="48">
        <v>4</v>
      </c>
      <c r="P264" s="48">
        <v>5</v>
      </c>
      <c r="Q264" s="49" t="s">
        <v>107</v>
      </c>
      <c r="R264" s="217"/>
      <c r="S264" s="218"/>
      <c r="T264" s="210"/>
    </row>
    <row r="265" spans="1:20" ht="28.5" customHeight="1">
      <c r="A265" s="97" t="s">
        <v>517</v>
      </c>
      <c r="B265" s="51"/>
      <c r="C265" s="51"/>
      <c r="D265" s="51"/>
      <c r="E265" s="51"/>
      <c r="F265" s="51"/>
      <c r="G265" s="51"/>
      <c r="H265" s="51"/>
      <c r="I265" s="51"/>
      <c r="J265" s="51"/>
      <c r="K265" s="51"/>
      <c r="L265" s="51"/>
      <c r="M265" s="51"/>
      <c r="N265" s="51"/>
      <c r="O265" s="51"/>
      <c r="P265" s="51"/>
      <c r="Q265" s="52">
        <f>SUM(B265:P265)</f>
        <v>0</v>
      </c>
      <c r="R265" s="211" t="s">
        <v>108</v>
      </c>
      <c r="S265" s="211"/>
      <c r="T265" s="53"/>
    </row>
    <row r="266" spans="1:20" ht="24" customHeight="1">
      <c r="A266" s="50" t="s">
        <v>109</v>
      </c>
      <c r="B266" s="51"/>
      <c r="C266" s="51"/>
      <c r="D266" s="51"/>
      <c r="E266" s="51"/>
      <c r="F266" s="51"/>
      <c r="G266" s="51"/>
      <c r="H266" s="51"/>
      <c r="I266" s="51"/>
      <c r="J266" s="51"/>
      <c r="K266" s="51"/>
      <c r="L266" s="51"/>
      <c r="M266" s="51"/>
      <c r="N266" s="51"/>
      <c r="O266" s="51"/>
      <c r="P266" s="51"/>
      <c r="Q266" s="52"/>
      <c r="R266" s="212">
        <f>S263*J262</f>
        <v>0</v>
      </c>
      <c r="S266" s="212"/>
      <c r="T266" s="53"/>
    </row>
    <row r="267" spans="1:20" ht="24" customHeight="1">
      <c r="A267" s="50" t="s">
        <v>110</v>
      </c>
      <c r="B267" s="52">
        <f>IF($T267=0,0,VLOOKUP($T267,単価データ!$A$1:$AH$10714,17,FALSE))</f>
        <v>0</v>
      </c>
      <c r="C267" s="52">
        <f>IF($T267=0,0,VLOOKUP($T267,単価データ!$A$1:$AH$10714,19,FALSE))</f>
        <v>0</v>
      </c>
      <c r="D267" s="52">
        <f>IF($T267=0,0,VLOOKUP($T267,単価データ!$A$1:$AH$10714,22,FALSE))</f>
        <v>0</v>
      </c>
      <c r="E267" s="52">
        <f>IF($T267=0,0,VLOOKUP($T267,単価データ!$A$1:$AH$10714,23,FALSE))</f>
        <v>0</v>
      </c>
      <c r="F267" s="52">
        <f>IF($T267=0,0,VLOOKUP($T267,単価データ!$A$1:$AH$10714,24,FALSE))</f>
        <v>0</v>
      </c>
      <c r="G267" s="52">
        <f>IF($T267=0,0,VLOOKUP($T267,単価データ!$A$1:$AH$10714,25,FALSE))</f>
        <v>0</v>
      </c>
      <c r="H267" s="52">
        <f>IF($T267=0,0,VLOOKUP($T267,単価データ!$A$1:$AH$10714,26,FALSE))</f>
        <v>0</v>
      </c>
      <c r="I267" s="52">
        <f>IF($T267=0,0,VLOOKUP($T267,単価データ!$A$1:$AH$10714,27,FALSE))</f>
        <v>0</v>
      </c>
      <c r="J267" s="52">
        <f>IF($T267=0,0,VLOOKUP($T267,単価データ!$A$1:$AH$10714,28,FALSE))</f>
        <v>0</v>
      </c>
      <c r="K267" s="52">
        <f>IF($T267=0,0,VLOOKUP($T267,単価データ!$A$1:$AH$10714,29,FALSE))</f>
        <v>0</v>
      </c>
      <c r="L267" s="52">
        <f>IF($T267=0,0,VLOOKUP($T267,単価データ!$A$1:$AH$10714,30,FALSE))</f>
        <v>0</v>
      </c>
      <c r="M267" s="52">
        <f>IF($T267=0,0,VLOOKUP($T267,単価データ!$A$1:$AH$10714,31,FALSE))</f>
        <v>0</v>
      </c>
      <c r="N267" s="52">
        <f>IF($T267=0,0,VLOOKUP($T267,単価データ!$A$1:$AH$10714,32,FALSE))</f>
        <v>0</v>
      </c>
      <c r="O267" s="52">
        <f>IF($T267=0,0,VLOOKUP($T267,単価データ!$A$1:$AH$10714,33,FALSE))</f>
        <v>0</v>
      </c>
      <c r="P267" s="52">
        <f>IF($T267=0,0,VLOOKUP($T267,単価データ!$A$1:$AH$10714,34,FALSE))</f>
        <v>0</v>
      </c>
      <c r="Q267" s="55" t="s">
        <v>111</v>
      </c>
      <c r="R267" s="213" t="s">
        <v>112</v>
      </c>
      <c r="S267" s="213"/>
      <c r="T267" s="56"/>
    </row>
    <row r="268" spans="1:20" ht="25.5">
      <c r="A268" s="50" t="s">
        <v>113</v>
      </c>
      <c r="B268" s="52">
        <f t="shared" ref="B268:P268" si="69">B265*B266</f>
        <v>0</v>
      </c>
      <c r="C268" s="52">
        <f t="shared" si="69"/>
        <v>0</v>
      </c>
      <c r="D268" s="52">
        <f t="shared" si="69"/>
        <v>0</v>
      </c>
      <c r="E268" s="52">
        <f t="shared" si="69"/>
        <v>0</v>
      </c>
      <c r="F268" s="52">
        <f t="shared" si="69"/>
        <v>0</v>
      </c>
      <c r="G268" s="52">
        <f t="shared" si="69"/>
        <v>0</v>
      </c>
      <c r="H268" s="52">
        <f t="shared" si="69"/>
        <v>0</v>
      </c>
      <c r="I268" s="52">
        <f t="shared" si="69"/>
        <v>0</v>
      </c>
      <c r="J268" s="52">
        <f t="shared" si="69"/>
        <v>0</v>
      </c>
      <c r="K268" s="52">
        <f t="shared" si="69"/>
        <v>0</v>
      </c>
      <c r="L268" s="52">
        <f t="shared" si="69"/>
        <v>0</v>
      </c>
      <c r="M268" s="52">
        <f t="shared" si="69"/>
        <v>0</v>
      </c>
      <c r="N268" s="52">
        <f t="shared" si="69"/>
        <v>0</v>
      </c>
      <c r="O268" s="52">
        <f t="shared" si="69"/>
        <v>0</v>
      </c>
      <c r="P268" s="52">
        <f t="shared" si="69"/>
        <v>0</v>
      </c>
      <c r="Q268" s="52">
        <f t="shared" ref="Q268:Q269" si="70">SUM(B268:P268)</f>
        <v>0</v>
      </c>
      <c r="R268" s="213">
        <f>IF(S263=0,0,IF(J261=Q265,Q268,ROUNDDOWN((J261/Q265)*Q268,0)))</f>
        <v>0</v>
      </c>
      <c r="S268" s="213"/>
      <c r="T268" s="53"/>
    </row>
    <row r="269" spans="1:20" ht="25.5">
      <c r="A269" s="57" t="s">
        <v>114</v>
      </c>
      <c r="B269" s="58">
        <f t="shared" ref="B269:P269" si="71">B265*B267</f>
        <v>0</v>
      </c>
      <c r="C269" s="58">
        <f t="shared" si="71"/>
        <v>0</v>
      </c>
      <c r="D269" s="58">
        <f t="shared" si="71"/>
        <v>0</v>
      </c>
      <c r="E269" s="58">
        <f t="shared" si="71"/>
        <v>0</v>
      </c>
      <c r="F269" s="58">
        <f t="shared" si="71"/>
        <v>0</v>
      </c>
      <c r="G269" s="58">
        <f t="shared" si="71"/>
        <v>0</v>
      </c>
      <c r="H269" s="58">
        <f t="shared" si="71"/>
        <v>0</v>
      </c>
      <c r="I269" s="58">
        <f t="shared" si="71"/>
        <v>0</v>
      </c>
      <c r="J269" s="58">
        <f t="shared" si="71"/>
        <v>0</v>
      </c>
      <c r="K269" s="58">
        <f t="shared" si="71"/>
        <v>0</v>
      </c>
      <c r="L269" s="58">
        <f t="shared" si="71"/>
        <v>0</v>
      </c>
      <c r="M269" s="58">
        <f t="shared" si="71"/>
        <v>0</v>
      </c>
      <c r="N269" s="58">
        <f t="shared" si="71"/>
        <v>0</v>
      </c>
      <c r="O269" s="58">
        <f t="shared" si="71"/>
        <v>0</v>
      </c>
      <c r="P269" s="58">
        <f t="shared" si="71"/>
        <v>0</v>
      </c>
      <c r="Q269" s="58">
        <f t="shared" si="70"/>
        <v>0</v>
      </c>
      <c r="R269" s="211" t="s">
        <v>115</v>
      </c>
      <c r="S269" s="211"/>
      <c r="T269" s="53"/>
    </row>
    <row r="270" spans="1:20" ht="26.25" customHeight="1">
      <c r="A270" s="59" t="s">
        <v>116</v>
      </c>
      <c r="B270" s="214" t="s">
        <v>117</v>
      </c>
      <c r="C270" s="214"/>
      <c r="D270" s="214"/>
      <c r="E270" s="214"/>
      <c r="F270" s="214"/>
      <c r="G270" s="214"/>
      <c r="H270" s="214"/>
      <c r="I270" s="60">
        <f>Q269</f>
        <v>0</v>
      </c>
      <c r="J270" s="61" t="s">
        <v>118</v>
      </c>
      <c r="K270" s="60">
        <f>Q265</f>
        <v>0</v>
      </c>
      <c r="L270" s="62" t="s">
        <v>53</v>
      </c>
      <c r="M270" s="60"/>
      <c r="N270" s="61"/>
      <c r="O270" s="63">
        <f>IF(K270=0,0,I270/K270)</f>
        <v>0</v>
      </c>
      <c r="P270" s="64" t="s">
        <v>69</v>
      </c>
      <c r="Q270" s="65">
        <f>IF(LEN(ROUND(O270,0))&lt;4,ROUND(O270,0),ROUND(O270,-(LEN(ROUND(O270,0))-3)))</f>
        <v>0</v>
      </c>
      <c r="R270" s="213">
        <f>S263*Q270</f>
        <v>0</v>
      </c>
      <c r="S270" s="213"/>
      <c r="T270" s="53"/>
    </row>
    <row r="272" spans="1:20">
      <c r="A272" s="38" t="s">
        <v>148</v>
      </c>
      <c r="B272" s="215" t="s">
        <v>97</v>
      </c>
      <c r="C272" s="215"/>
      <c r="D272" s="215"/>
      <c r="E272" s="215"/>
      <c r="F272" s="215"/>
      <c r="G272" s="215"/>
      <c r="H272" s="215"/>
      <c r="I272" s="39" t="s">
        <v>53</v>
      </c>
      <c r="J272" s="40">
        <v>1</v>
      </c>
      <c r="K272" s="68" t="s">
        <v>125</v>
      </c>
      <c r="L272" s="42"/>
      <c r="M272" s="43"/>
      <c r="N272" s="43"/>
      <c r="O272" s="43"/>
      <c r="P272" s="43"/>
      <c r="Q272" s="43"/>
      <c r="R272" s="43"/>
      <c r="S272" s="44"/>
    </row>
    <row r="273" spans="1:20">
      <c r="A273" s="45"/>
      <c r="B273" s="215" t="s">
        <v>100</v>
      </c>
      <c r="C273" s="215"/>
      <c r="D273" s="215"/>
      <c r="E273" s="215"/>
      <c r="F273" s="215"/>
      <c r="G273" s="215"/>
      <c r="H273" s="215"/>
      <c r="I273" s="39" t="s">
        <v>53</v>
      </c>
      <c r="J273" s="40"/>
      <c r="K273" s="39" t="s">
        <v>101</v>
      </c>
      <c r="L273" s="46"/>
      <c r="M273" s="47"/>
      <c r="N273" s="47"/>
      <c r="O273" s="47"/>
      <c r="P273" s="47"/>
      <c r="Q273" s="47"/>
      <c r="R273" s="43"/>
      <c r="S273" s="44"/>
    </row>
    <row r="274" spans="1:20" ht="13.5" customHeight="1">
      <c r="A274" s="38" t="s">
        <v>102</v>
      </c>
      <c r="B274" s="216" t="s">
        <v>103</v>
      </c>
      <c r="C274" s="216"/>
      <c r="D274" s="216"/>
      <c r="E274" s="216"/>
      <c r="F274" s="216"/>
      <c r="G274" s="216"/>
      <c r="H274" s="216"/>
      <c r="I274" s="216"/>
      <c r="J274" s="216"/>
      <c r="K274" s="216"/>
      <c r="L274" s="216"/>
      <c r="M274" s="216"/>
      <c r="N274" s="216"/>
      <c r="O274" s="216"/>
      <c r="P274" s="216"/>
      <c r="Q274" s="216"/>
      <c r="R274" s="217" t="s">
        <v>104</v>
      </c>
      <c r="S274" s="218">
        <f>IF(J272&gt;Q276,0,J272)</f>
        <v>0</v>
      </c>
      <c r="T274" s="210" t="s">
        <v>105</v>
      </c>
    </row>
    <row r="275" spans="1:20" ht="27.75" customHeight="1">
      <c r="A275" s="45"/>
      <c r="B275" s="48">
        <v>3</v>
      </c>
      <c r="C275" s="48">
        <v>4</v>
      </c>
      <c r="D275" s="48">
        <v>5</v>
      </c>
      <c r="E275" s="48">
        <v>6</v>
      </c>
      <c r="F275" s="48">
        <v>7</v>
      </c>
      <c r="G275" s="48">
        <v>8</v>
      </c>
      <c r="H275" s="48">
        <v>9</v>
      </c>
      <c r="I275" s="48">
        <v>10</v>
      </c>
      <c r="J275" s="48">
        <v>11</v>
      </c>
      <c r="K275" s="48">
        <v>12</v>
      </c>
      <c r="L275" s="48">
        <v>1</v>
      </c>
      <c r="M275" s="48">
        <v>2</v>
      </c>
      <c r="N275" s="48">
        <v>3</v>
      </c>
      <c r="O275" s="48">
        <v>4</v>
      </c>
      <c r="P275" s="48">
        <v>5</v>
      </c>
      <c r="Q275" s="49" t="s">
        <v>107</v>
      </c>
      <c r="R275" s="217"/>
      <c r="S275" s="218"/>
      <c r="T275" s="210"/>
    </row>
    <row r="276" spans="1:20" ht="28.5" customHeight="1">
      <c r="A276" s="97" t="s">
        <v>517</v>
      </c>
      <c r="B276" s="51"/>
      <c r="C276" s="51"/>
      <c r="D276" s="51"/>
      <c r="E276" s="51"/>
      <c r="F276" s="51"/>
      <c r="G276" s="51"/>
      <c r="H276" s="51"/>
      <c r="I276" s="51"/>
      <c r="J276" s="51"/>
      <c r="K276" s="51"/>
      <c r="L276" s="51"/>
      <c r="M276" s="51"/>
      <c r="N276" s="51"/>
      <c r="O276" s="51"/>
      <c r="P276" s="51"/>
      <c r="Q276" s="52">
        <f>SUM(B276:P276)</f>
        <v>0</v>
      </c>
      <c r="R276" s="211" t="s">
        <v>108</v>
      </c>
      <c r="S276" s="211"/>
      <c r="T276" s="53"/>
    </row>
    <row r="277" spans="1:20" ht="24" customHeight="1">
      <c r="A277" s="50" t="s">
        <v>109</v>
      </c>
      <c r="B277" s="51"/>
      <c r="C277" s="51"/>
      <c r="D277" s="51"/>
      <c r="E277" s="51"/>
      <c r="F277" s="51"/>
      <c r="G277" s="51"/>
      <c r="H277" s="51"/>
      <c r="I277" s="51"/>
      <c r="J277" s="51"/>
      <c r="K277" s="51"/>
      <c r="L277" s="51"/>
      <c r="M277" s="51"/>
      <c r="N277" s="51"/>
      <c r="O277" s="51"/>
      <c r="P277" s="51"/>
      <c r="Q277" s="52"/>
      <c r="R277" s="212">
        <f>S274*J273</f>
        <v>0</v>
      </c>
      <c r="S277" s="212"/>
      <c r="T277" s="53"/>
    </row>
    <row r="278" spans="1:20" ht="24" customHeight="1">
      <c r="A278" s="50" t="s">
        <v>110</v>
      </c>
      <c r="B278" s="52">
        <f>IF($T278=0,0,VLOOKUP($T278,単価データ!$A$1:$AH$10714,17,FALSE))</f>
        <v>0</v>
      </c>
      <c r="C278" s="52">
        <f>IF($T278=0,0,VLOOKUP($T278,単価データ!$A$1:$AH$10714,19,FALSE))</f>
        <v>0</v>
      </c>
      <c r="D278" s="52">
        <f>IF($T278=0,0,VLOOKUP($T278,単価データ!$A$1:$AH$10714,22,FALSE))</f>
        <v>0</v>
      </c>
      <c r="E278" s="52">
        <f>IF($T278=0,0,VLOOKUP($T278,単価データ!$A$1:$AH$10714,23,FALSE))</f>
        <v>0</v>
      </c>
      <c r="F278" s="52">
        <f>IF($T278=0,0,VLOOKUP($T278,単価データ!$A$1:$AH$10714,24,FALSE))</f>
        <v>0</v>
      </c>
      <c r="G278" s="52">
        <f>IF($T278=0,0,VLOOKUP($T278,単価データ!$A$1:$AH$10714,25,FALSE))</f>
        <v>0</v>
      </c>
      <c r="H278" s="52">
        <f>IF($T278=0,0,VLOOKUP($T278,単価データ!$A$1:$AH$10714,26,FALSE))</f>
        <v>0</v>
      </c>
      <c r="I278" s="52">
        <f>IF($T278=0,0,VLOOKUP($T278,単価データ!$A$1:$AH$10714,27,FALSE))</f>
        <v>0</v>
      </c>
      <c r="J278" s="52">
        <f>IF($T278=0,0,VLOOKUP($T278,単価データ!$A$1:$AH$10714,28,FALSE))</f>
        <v>0</v>
      </c>
      <c r="K278" s="52">
        <f>IF($T278=0,0,VLOOKUP($T278,単価データ!$A$1:$AH$10714,29,FALSE))</f>
        <v>0</v>
      </c>
      <c r="L278" s="52">
        <f>IF($T278=0,0,VLOOKUP($T278,単価データ!$A$1:$AH$10714,30,FALSE))</f>
        <v>0</v>
      </c>
      <c r="M278" s="52">
        <f>IF($T278=0,0,VLOOKUP($T278,単価データ!$A$1:$AH$10714,31,FALSE))</f>
        <v>0</v>
      </c>
      <c r="N278" s="52">
        <f>IF($T278=0,0,VLOOKUP($T278,単価データ!$A$1:$AH$10714,32,FALSE))</f>
        <v>0</v>
      </c>
      <c r="O278" s="52">
        <f>IF($T278=0,0,VLOOKUP($T278,単価データ!$A$1:$AH$10714,33,FALSE))</f>
        <v>0</v>
      </c>
      <c r="P278" s="52">
        <f>IF($T278=0,0,VLOOKUP($T278,単価データ!$A$1:$AH$10714,34,FALSE))</f>
        <v>0</v>
      </c>
      <c r="Q278" s="55" t="s">
        <v>111</v>
      </c>
      <c r="R278" s="213" t="s">
        <v>112</v>
      </c>
      <c r="S278" s="213"/>
      <c r="T278" s="56"/>
    </row>
    <row r="279" spans="1:20" ht="25.5">
      <c r="A279" s="50" t="s">
        <v>113</v>
      </c>
      <c r="B279" s="52">
        <f t="shared" ref="B279:P279" si="72">B276*B277</f>
        <v>0</v>
      </c>
      <c r="C279" s="52">
        <f t="shared" si="72"/>
        <v>0</v>
      </c>
      <c r="D279" s="52">
        <f t="shared" si="72"/>
        <v>0</v>
      </c>
      <c r="E279" s="52">
        <f t="shared" si="72"/>
        <v>0</v>
      </c>
      <c r="F279" s="52">
        <f t="shared" si="72"/>
        <v>0</v>
      </c>
      <c r="G279" s="52">
        <f t="shared" si="72"/>
        <v>0</v>
      </c>
      <c r="H279" s="52">
        <f t="shared" si="72"/>
        <v>0</v>
      </c>
      <c r="I279" s="52">
        <f t="shared" si="72"/>
        <v>0</v>
      </c>
      <c r="J279" s="52">
        <f t="shared" si="72"/>
        <v>0</v>
      </c>
      <c r="K279" s="52">
        <f t="shared" si="72"/>
        <v>0</v>
      </c>
      <c r="L279" s="52">
        <f t="shared" si="72"/>
        <v>0</v>
      </c>
      <c r="M279" s="52">
        <f t="shared" si="72"/>
        <v>0</v>
      </c>
      <c r="N279" s="52">
        <f t="shared" si="72"/>
        <v>0</v>
      </c>
      <c r="O279" s="52">
        <f t="shared" si="72"/>
        <v>0</v>
      </c>
      <c r="P279" s="52">
        <f t="shared" si="72"/>
        <v>0</v>
      </c>
      <c r="Q279" s="52">
        <f t="shared" ref="Q279:Q280" si="73">SUM(B279:P279)</f>
        <v>0</v>
      </c>
      <c r="R279" s="213">
        <f>IF(S274=0,0,IF(J272=Q276,Q279,ROUNDDOWN((J272/Q276)*Q279,0)))</f>
        <v>0</v>
      </c>
      <c r="S279" s="213"/>
      <c r="T279" s="53"/>
    </row>
    <row r="280" spans="1:20" ht="25.5">
      <c r="A280" s="57" t="s">
        <v>114</v>
      </c>
      <c r="B280" s="58">
        <f t="shared" ref="B280:P280" si="74">B276*B278</f>
        <v>0</v>
      </c>
      <c r="C280" s="58">
        <f t="shared" si="74"/>
        <v>0</v>
      </c>
      <c r="D280" s="58">
        <f t="shared" si="74"/>
        <v>0</v>
      </c>
      <c r="E280" s="58">
        <f t="shared" si="74"/>
        <v>0</v>
      </c>
      <c r="F280" s="58">
        <f t="shared" si="74"/>
        <v>0</v>
      </c>
      <c r="G280" s="58">
        <f t="shared" si="74"/>
        <v>0</v>
      </c>
      <c r="H280" s="58">
        <f t="shared" si="74"/>
        <v>0</v>
      </c>
      <c r="I280" s="58">
        <f t="shared" si="74"/>
        <v>0</v>
      </c>
      <c r="J280" s="58">
        <f t="shared" si="74"/>
        <v>0</v>
      </c>
      <c r="K280" s="58">
        <f t="shared" si="74"/>
        <v>0</v>
      </c>
      <c r="L280" s="58">
        <f t="shared" si="74"/>
        <v>0</v>
      </c>
      <c r="M280" s="58">
        <f t="shared" si="74"/>
        <v>0</v>
      </c>
      <c r="N280" s="58">
        <f t="shared" si="74"/>
        <v>0</v>
      </c>
      <c r="O280" s="58">
        <f t="shared" si="74"/>
        <v>0</v>
      </c>
      <c r="P280" s="58">
        <f t="shared" si="74"/>
        <v>0</v>
      </c>
      <c r="Q280" s="58">
        <f t="shared" si="73"/>
        <v>0</v>
      </c>
      <c r="R280" s="211" t="s">
        <v>115</v>
      </c>
      <c r="S280" s="211"/>
      <c r="T280" s="53"/>
    </row>
    <row r="281" spans="1:20" ht="26.25" customHeight="1">
      <c r="A281" s="59" t="s">
        <v>116</v>
      </c>
      <c r="B281" s="214" t="s">
        <v>117</v>
      </c>
      <c r="C281" s="214"/>
      <c r="D281" s="214"/>
      <c r="E281" s="214"/>
      <c r="F281" s="214"/>
      <c r="G281" s="214"/>
      <c r="H281" s="214"/>
      <c r="I281" s="60">
        <f>Q280</f>
        <v>0</v>
      </c>
      <c r="J281" s="61" t="s">
        <v>118</v>
      </c>
      <c r="K281" s="60">
        <f>Q276</f>
        <v>0</v>
      </c>
      <c r="L281" s="62" t="s">
        <v>53</v>
      </c>
      <c r="M281" s="60"/>
      <c r="N281" s="61"/>
      <c r="O281" s="63">
        <f>IF(K281=0,0,I281/K281)</f>
        <v>0</v>
      </c>
      <c r="P281" s="64" t="s">
        <v>69</v>
      </c>
      <c r="Q281" s="65">
        <f>IF(LEN(ROUND(O281,0))&lt;4,ROUND(O281,0),ROUND(O281,-(LEN(ROUND(O281,0))-3)))</f>
        <v>0</v>
      </c>
      <c r="R281" s="213">
        <f>S274*Q281</f>
        <v>0</v>
      </c>
      <c r="S281" s="213"/>
      <c r="T281" s="53"/>
    </row>
    <row r="283" spans="1:20">
      <c r="A283" s="38" t="s">
        <v>149</v>
      </c>
      <c r="B283" s="215" t="s">
        <v>97</v>
      </c>
      <c r="C283" s="215"/>
      <c r="D283" s="215"/>
      <c r="E283" s="215"/>
      <c r="F283" s="215"/>
      <c r="G283" s="215"/>
      <c r="H283" s="215"/>
      <c r="I283" s="39" t="s">
        <v>53</v>
      </c>
      <c r="J283" s="40">
        <v>1</v>
      </c>
      <c r="K283" s="68" t="s">
        <v>125</v>
      </c>
      <c r="L283" s="42"/>
      <c r="M283" s="43"/>
      <c r="N283" s="43"/>
      <c r="O283" s="43"/>
      <c r="P283" s="43"/>
      <c r="Q283" s="43"/>
      <c r="R283" s="43"/>
      <c r="S283" s="44"/>
    </row>
    <row r="284" spans="1:20">
      <c r="A284" s="45"/>
      <c r="B284" s="215" t="s">
        <v>100</v>
      </c>
      <c r="C284" s="215"/>
      <c r="D284" s="215"/>
      <c r="E284" s="215"/>
      <c r="F284" s="215"/>
      <c r="G284" s="215"/>
      <c r="H284" s="215"/>
      <c r="I284" s="39" t="s">
        <v>53</v>
      </c>
      <c r="J284" s="40"/>
      <c r="K284" s="39" t="s">
        <v>101</v>
      </c>
      <c r="L284" s="46"/>
      <c r="M284" s="47"/>
      <c r="N284" s="47"/>
      <c r="O284" s="47"/>
      <c r="P284" s="47"/>
      <c r="Q284" s="47"/>
      <c r="R284" s="43"/>
      <c r="S284" s="44"/>
    </row>
    <row r="285" spans="1:20" ht="13.5" customHeight="1">
      <c r="A285" s="38" t="s">
        <v>102</v>
      </c>
      <c r="B285" s="216" t="s">
        <v>103</v>
      </c>
      <c r="C285" s="216"/>
      <c r="D285" s="216"/>
      <c r="E285" s="216"/>
      <c r="F285" s="216"/>
      <c r="G285" s="216"/>
      <c r="H285" s="216"/>
      <c r="I285" s="216"/>
      <c r="J285" s="216"/>
      <c r="K285" s="216"/>
      <c r="L285" s="216"/>
      <c r="M285" s="216"/>
      <c r="N285" s="216"/>
      <c r="O285" s="216"/>
      <c r="P285" s="216"/>
      <c r="Q285" s="216"/>
      <c r="R285" s="217" t="s">
        <v>104</v>
      </c>
      <c r="S285" s="218">
        <f>IF(J283&gt;Q287,0,J283)</f>
        <v>0</v>
      </c>
      <c r="T285" s="210" t="s">
        <v>105</v>
      </c>
    </row>
    <row r="286" spans="1:20" ht="27.75" customHeight="1">
      <c r="A286" s="45"/>
      <c r="B286" s="48">
        <v>3</v>
      </c>
      <c r="C286" s="48">
        <v>4</v>
      </c>
      <c r="D286" s="48">
        <v>5</v>
      </c>
      <c r="E286" s="48">
        <v>6</v>
      </c>
      <c r="F286" s="48">
        <v>7</v>
      </c>
      <c r="G286" s="48">
        <v>8</v>
      </c>
      <c r="H286" s="48">
        <v>9</v>
      </c>
      <c r="I286" s="48">
        <v>10</v>
      </c>
      <c r="J286" s="48">
        <v>11</v>
      </c>
      <c r="K286" s="48">
        <v>12</v>
      </c>
      <c r="L286" s="48">
        <v>1</v>
      </c>
      <c r="M286" s="48">
        <v>2</v>
      </c>
      <c r="N286" s="48">
        <v>3</v>
      </c>
      <c r="O286" s="48">
        <v>4</v>
      </c>
      <c r="P286" s="48">
        <v>5</v>
      </c>
      <c r="Q286" s="49" t="s">
        <v>107</v>
      </c>
      <c r="R286" s="217"/>
      <c r="S286" s="218"/>
      <c r="T286" s="210"/>
    </row>
    <row r="287" spans="1:20" ht="28.5" customHeight="1">
      <c r="A287" s="97" t="s">
        <v>517</v>
      </c>
      <c r="B287" s="51"/>
      <c r="C287" s="51"/>
      <c r="D287" s="51"/>
      <c r="E287" s="51"/>
      <c r="F287" s="51"/>
      <c r="G287" s="51"/>
      <c r="H287" s="51"/>
      <c r="I287" s="51"/>
      <c r="J287" s="51"/>
      <c r="K287" s="51"/>
      <c r="L287" s="51"/>
      <c r="M287" s="51"/>
      <c r="N287" s="51"/>
      <c r="O287" s="51"/>
      <c r="P287" s="51"/>
      <c r="Q287" s="52">
        <f>SUM(B287:P287)</f>
        <v>0</v>
      </c>
      <c r="R287" s="211" t="s">
        <v>108</v>
      </c>
      <c r="S287" s="211"/>
      <c r="T287" s="53"/>
    </row>
    <row r="288" spans="1:20" ht="24" customHeight="1">
      <c r="A288" s="50" t="s">
        <v>109</v>
      </c>
      <c r="B288" s="51"/>
      <c r="C288" s="51"/>
      <c r="D288" s="51"/>
      <c r="E288" s="51"/>
      <c r="F288" s="51"/>
      <c r="G288" s="51"/>
      <c r="H288" s="51"/>
      <c r="I288" s="51"/>
      <c r="J288" s="51"/>
      <c r="K288" s="51"/>
      <c r="L288" s="51"/>
      <c r="M288" s="51"/>
      <c r="N288" s="51"/>
      <c r="O288" s="51"/>
      <c r="P288" s="51"/>
      <c r="Q288" s="52"/>
      <c r="R288" s="212">
        <f>S285*J284</f>
        <v>0</v>
      </c>
      <c r="S288" s="212"/>
      <c r="T288" s="53"/>
    </row>
    <row r="289" spans="1:20" ht="24" customHeight="1">
      <c r="A289" s="50" t="s">
        <v>110</v>
      </c>
      <c r="B289" s="52">
        <f>IF($T289=0,0,VLOOKUP($T289,単価データ!$A$1:$AH$10714,17,FALSE))</f>
        <v>0</v>
      </c>
      <c r="C289" s="52">
        <f>IF($T289=0,0,VLOOKUP($T289,単価データ!$A$1:$AH$10714,19,FALSE))</f>
        <v>0</v>
      </c>
      <c r="D289" s="52">
        <f>IF($T289=0,0,VLOOKUP($T289,単価データ!$A$1:$AH$10714,22,FALSE))</f>
        <v>0</v>
      </c>
      <c r="E289" s="52">
        <f>IF($T289=0,0,VLOOKUP($T289,単価データ!$A$1:$AH$10714,23,FALSE))</f>
        <v>0</v>
      </c>
      <c r="F289" s="52">
        <f>IF($T289=0,0,VLOOKUP($T289,単価データ!$A$1:$AH$10714,24,FALSE))</f>
        <v>0</v>
      </c>
      <c r="G289" s="52">
        <f>IF($T289=0,0,VLOOKUP($T289,単価データ!$A$1:$AH$10714,25,FALSE))</f>
        <v>0</v>
      </c>
      <c r="H289" s="52">
        <f>IF($T289=0,0,VLOOKUP($T289,単価データ!$A$1:$AH$10714,26,FALSE))</f>
        <v>0</v>
      </c>
      <c r="I289" s="52">
        <f>IF($T289=0,0,VLOOKUP($T289,単価データ!$A$1:$AH$10714,27,FALSE))</f>
        <v>0</v>
      </c>
      <c r="J289" s="52">
        <f>IF($T289=0,0,VLOOKUP($T289,単価データ!$A$1:$AH$10714,28,FALSE))</f>
        <v>0</v>
      </c>
      <c r="K289" s="52">
        <f>IF($T289=0,0,VLOOKUP($T289,単価データ!$A$1:$AH$10714,29,FALSE))</f>
        <v>0</v>
      </c>
      <c r="L289" s="52">
        <f>IF($T289=0,0,VLOOKUP($T289,単価データ!$A$1:$AH$10714,30,FALSE))</f>
        <v>0</v>
      </c>
      <c r="M289" s="52">
        <f>IF($T289=0,0,VLOOKUP($T289,単価データ!$A$1:$AH$10714,31,FALSE))</f>
        <v>0</v>
      </c>
      <c r="N289" s="52">
        <f>IF($T289=0,0,VLOOKUP($T289,単価データ!$A$1:$AH$10714,32,FALSE))</f>
        <v>0</v>
      </c>
      <c r="O289" s="52">
        <f>IF($T289=0,0,VLOOKUP($T289,単価データ!$A$1:$AH$10714,33,FALSE))</f>
        <v>0</v>
      </c>
      <c r="P289" s="52">
        <f>IF($T289=0,0,VLOOKUP($T289,単価データ!$A$1:$AH$10714,34,FALSE))</f>
        <v>0</v>
      </c>
      <c r="Q289" s="55" t="s">
        <v>111</v>
      </c>
      <c r="R289" s="213" t="s">
        <v>112</v>
      </c>
      <c r="S289" s="213"/>
      <c r="T289" s="56"/>
    </row>
    <row r="290" spans="1:20" ht="25.5">
      <c r="A290" s="50" t="s">
        <v>113</v>
      </c>
      <c r="B290" s="52">
        <f t="shared" ref="B290:P290" si="75">B287*B288</f>
        <v>0</v>
      </c>
      <c r="C290" s="52">
        <f t="shared" si="75"/>
        <v>0</v>
      </c>
      <c r="D290" s="52">
        <f t="shared" si="75"/>
        <v>0</v>
      </c>
      <c r="E290" s="52">
        <f t="shared" si="75"/>
        <v>0</v>
      </c>
      <c r="F290" s="52">
        <f t="shared" si="75"/>
        <v>0</v>
      </c>
      <c r="G290" s="52">
        <f t="shared" si="75"/>
        <v>0</v>
      </c>
      <c r="H290" s="52">
        <f t="shared" si="75"/>
        <v>0</v>
      </c>
      <c r="I290" s="52">
        <f t="shared" si="75"/>
        <v>0</v>
      </c>
      <c r="J290" s="52">
        <f t="shared" si="75"/>
        <v>0</v>
      </c>
      <c r="K290" s="52">
        <f t="shared" si="75"/>
        <v>0</v>
      </c>
      <c r="L290" s="52">
        <f t="shared" si="75"/>
        <v>0</v>
      </c>
      <c r="M290" s="52">
        <f t="shared" si="75"/>
        <v>0</v>
      </c>
      <c r="N290" s="52">
        <f t="shared" si="75"/>
        <v>0</v>
      </c>
      <c r="O290" s="52">
        <f t="shared" si="75"/>
        <v>0</v>
      </c>
      <c r="P290" s="52">
        <f t="shared" si="75"/>
        <v>0</v>
      </c>
      <c r="Q290" s="52">
        <f t="shared" ref="Q290:Q291" si="76">SUM(B290:P290)</f>
        <v>0</v>
      </c>
      <c r="R290" s="213">
        <f>IF(S285=0,0,IF(J283=Q287,Q290,ROUNDDOWN((J283/Q287)*Q290,0)))</f>
        <v>0</v>
      </c>
      <c r="S290" s="213"/>
      <c r="T290" s="53"/>
    </row>
    <row r="291" spans="1:20" ht="25.5">
      <c r="A291" s="57" t="s">
        <v>114</v>
      </c>
      <c r="B291" s="58">
        <f t="shared" ref="B291:P291" si="77">B287*B289</f>
        <v>0</v>
      </c>
      <c r="C291" s="58">
        <f t="shared" si="77"/>
        <v>0</v>
      </c>
      <c r="D291" s="58">
        <f t="shared" si="77"/>
        <v>0</v>
      </c>
      <c r="E291" s="58">
        <f t="shared" si="77"/>
        <v>0</v>
      </c>
      <c r="F291" s="58">
        <f t="shared" si="77"/>
        <v>0</v>
      </c>
      <c r="G291" s="58">
        <f t="shared" si="77"/>
        <v>0</v>
      </c>
      <c r="H291" s="58">
        <f t="shared" si="77"/>
        <v>0</v>
      </c>
      <c r="I291" s="58">
        <f t="shared" si="77"/>
        <v>0</v>
      </c>
      <c r="J291" s="58">
        <f t="shared" si="77"/>
        <v>0</v>
      </c>
      <c r="K291" s="58">
        <f t="shared" si="77"/>
        <v>0</v>
      </c>
      <c r="L291" s="58">
        <f t="shared" si="77"/>
        <v>0</v>
      </c>
      <c r="M291" s="58">
        <f t="shared" si="77"/>
        <v>0</v>
      </c>
      <c r="N291" s="58">
        <f t="shared" si="77"/>
        <v>0</v>
      </c>
      <c r="O291" s="58">
        <f t="shared" si="77"/>
        <v>0</v>
      </c>
      <c r="P291" s="58">
        <f t="shared" si="77"/>
        <v>0</v>
      </c>
      <c r="Q291" s="58">
        <f t="shared" si="76"/>
        <v>0</v>
      </c>
      <c r="R291" s="211" t="s">
        <v>115</v>
      </c>
      <c r="S291" s="211"/>
      <c r="T291" s="53"/>
    </row>
    <row r="292" spans="1:20" ht="26.25" customHeight="1">
      <c r="A292" s="59" t="s">
        <v>116</v>
      </c>
      <c r="B292" s="214" t="s">
        <v>117</v>
      </c>
      <c r="C292" s="214"/>
      <c r="D292" s="214"/>
      <c r="E292" s="214"/>
      <c r="F292" s="214"/>
      <c r="G292" s="214"/>
      <c r="H292" s="214"/>
      <c r="I292" s="60">
        <f>Q291</f>
        <v>0</v>
      </c>
      <c r="J292" s="61" t="s">
        <v>118</v>
      </c>
      <c r="K292" s="60">
        <f>Q287</f>
        <v>0</v>
      </c>
      <c r="L292" s="62" t="s">
        <v>53</v>
      </c>
      <c r="M292" s="60"/>
      <c r="N292" s="61"/>
      <c r="O292" s="63">
        <f>IF(K292=0,0,I292/K292)</f>
        <v>0</v>
      </c>
      <c r="P292" s="64" t="s">
        <v>69</v>
      </c>
      <c r="Q292" s="65">
        <f>IF(LEN(ROUND(O292,0))&lt;4,ROUND(O292,0),ROUND(O292,-(LEN(ROUND(O292,0))-3)))</f>
        <v>0</v>
      </c>
      <c r="R292" s="213">
        <f>S285*Q292</f>
        <v>0</v>
      </c>
      <c r="S292" s="213"/>
      <c r="T292" s="53"/>
    </row>
    <row r="294" spans="1:20">
      <c r="A294" s="38" t="s">
        <v>150</v>
      </c>
      <c r="B294" s="215" t="s">
        <v>97</v>
      </c>
      <c r="C294" s="215"/>
      <c r="D294" s="215"/>
      <c r="E294" s="215"/>
      <c r="F294" s="215"/>
      <c r="G294" s="215"/>
      <c r="H294" s="215"/>
      <c r="I294" s="39" t="s">
        <v>53</v>
      </c>
      <c r="J294" s="40">
        <v>1</v>
      </c>
      <c r="K294" s="68" t="s">
        <v>125</v>
      </c>
      <c r="L294" s="42"/>
      <c r="M294" s="43"/>
      <c r="N294" s="43"/>
      <c r="O294" s="43"/>
      <c r="P294" s="43"/>
      <c r="Q294" s="43"/>
      <c r="R294" s="43"/>
      <c r="S294" s="44"/>
    </row>
    <row r="295" spans="1:20">
      <c r="A295" s="45"/>
      <c r="B295" s="215" t="s">
        <v>100</v>
      </c>
      <c r="C295" s="215"/>
      <c r="D295" s="215"/>
      <c r="E295" s="215"/>
      <c r="F295" s="215"/>
      <c r="G295" s="215"/>
      <c r="H295" s="215"/>
      <c r="I295" s="39" t="s">
        <v>53</v>
      </c>
      <c r="J295" s="40"/>
      <c r="K295" s="39" t="s">
        <v>101</v>
      </c>
      <c r="L295" s="46"/>
      <c r="M295" s="47"/>
      <c r="N295" s="47"/>
      <c r="O295" s="47"/>
      <c r="P295" s="47"/>
      <c r="Q295" s="47"/>
      <c r="R295" s="43"/>
      <c r="S295" s="44"/>
    </row>
    <row r="296" spans="1:20" ht="13.5" customHeight="1">
      <c r="A296" s="38" t="s">
        <v>102</v>
      </c>
      <c r="B296" s="216" t="s">
        <v>103</v>
      </c>
      <c r="C296" s="216"/>
      <c r="D296" s="216"/>
      <c r="E296" s="216"/>
      <c r="F296" s="216"/>
      <c r="G296" s="216"/>
      <c r="H296" s="216"/>
      <c r="I296" s="216"/>
      <c r="J296" s="216"/>
      <c r="K296" s="216"/>
      <c r="L296" s="216"/>
      <c r="M296" s="216"/>
      <c r="N296" s="216"/>
      <c r="O296" s="216"/>
      <c r="P296" s="216"/>
      <c r="Q296" s="216"/>
      <c r="R296" s="217" t="s">
        <v>104</v>
      </c>
      <c r="S296" s="218">
        <f>IF(J294&gt;Q298,0,J294)</f>
        <v>0</v>
      </c>
      <c r="T296" s="210" t="s">
        <v>105</v>
      </c>
    </row>
    <row r="297" spans="1:20" ht="27.75" customHeight="1">
      <c r="A297" s="45"/>
      <c r="B297" s="48">
        <v>3</v>
      </c>
      <c r="C297" s="48">
        <v>4</v>
      </c>
      <c r="D297" s="48">
        <v>5</v>
      </c>
      <c r="E297" s="48">
        <v>6</v>
      </c>
      <c r="F297" s="48">
        <v>7</v>
      </c>
      <c r="G297" s="48">
        <v>8</v>
      </c>
      <c r="H297" s="48">
        <v>9</v>
      </c>
      <c r="I297" s="48">
        <v>10</v>
      </c>
      <c r="J297" s="48">
        <v>11</v>
      </c>
      <c r="K297" s="48">
        <v>12</v>
      </c>
      <c r="L297" s="48">
        <v>1</v>
      </c>
      <c r="M297" s="48">
        <v>2</v>
      </c>
      <c r="N297" s="48">
        <v>3</v>
      </c>
      <c r="O297" s="48">
        <v>4</v>
      </c>
      <c r="P297" s="48">
        <v>5</v>
      </c>
      <c r="Q297" s="49" t="s">
        <v>107</v>
      </c>
      <c r="R297" s="217"/>
      <c r="S297" s="218"/>
      <c r="T297" s="210"/>
    </row>
    <row r="298" spans="1:20" ht="28.5" customHeight="1">
      <c r="A298" s="97" t="s">
        <v>517</v>
      </c>
      <c r="B298" s="51"/>
      <c r="C298" s="51"/>
      <c r="D298" s="51"/>
      <c r="E298" s="51"/>
      <c r="F298" s="51"/>
      <c r="G298" s="51"/>
      <c r="H298" s="51"/>
      <c r="I298" s="51"/>
      <c r="J298" s="51"/>
      <c r="K298" s="51"/>
      <c r="L298" s="51"/>
      <c r="M298" s="51"/>
      <c r="N298" s="51"/>
      <c r="O298" s="51"/>
      <c r="P298" s="51"/>
      <c r="Q298" s="52">
        <f>SUM(B298:P298)</f>
        <v>0</v>
      </c>
      <c r="R298" s="211" t="s">
        <v>108</v>
      </c>
      <c r="S298" s="211"/>
      <c r="T298" s="53"/>
    </row>
    <row r="299" spans="1:20" ht="24" customHeight="1">
      <c r="A299" s="50" t="s">
        <v>109</v>
      </c>
      <c r="B299" s="51"/>
      <c r="C299" s="51"/>
      <c r="D299" s="51"/>
      <c r="E299" s="51"/>
      <c r="F299" s="51"/>
      <c r="G299" s="51"/>
      <c r="H299" s="51"/>
      <c r="I299" s="51"/>
      <c r="J299" s="51"/>
      <c r="K299" s="51"/>
      <c r="L299" s="51"/>
      <c r="M299" s="51"/>
      <c r="N299" s="51"/>
      <c r="O299" s="51"/>
      <c r="P299" s="51"/>
      <c r="Q299" s="52"/>
      <c r="R299" s="212">
        <f>S296*J295</f>
        <v>0</v>
      </c>
      <c r="S299" s="212"/>
      <c r="T299" s="53"/>
    </row>
    <row r="300" spans="1:20" ht="24" customHeight="1">
      <c r="A300" s="50" t="s">
        <v>110</v>
      </c>
      <c r="B300" s="52">
        <f>IF($T300=0,0,VLOOKUP($T300,単価データ!$A$1:$AH$10714,17,FALSE))</f>
        <v>0</v>
      </c>
      <c r="C300" s="52">
        <f>IF($T300=0,0,VLOOKUP($T300,単価データ!$A$1:$AH$10714,19,FALSE))</f>
        <v>0</v>
      </c>
      <c r="D300" s="52">
        <f>IF($T300=0,0,VLOOKUP($T300,単価データ!$A$1:$AH$10714,22,FALSE))</f>
        <v>0</v>
      </c>
      <c r="E300" s="52">
        <f>IF($T300=0,0,VLOOKUP($T300,単価データ!$A$1:$AH$10714,23,FALSE))</f>
        <v>0</v>
      </c>
      <c r="F300" s="52">
        <f>IF($T300=0,0,VLOOKUP($T300,単価データ!$A$1:$AH$10714,24,FALSE))</f>
        <v>0</v>
      </c>
      <c r="G300" s="52">
        <f>IF($T300=0,0,VLOOKUP($T300,単価データ!$A$1:$AH$10714,25,FALSE))</f>
        <v>0</v>
      </c>
      <c r="H300" s="52">
        <f>IF($T300=0,0,VLOOKUP($T300,単価データ!$A$1:$AH$10714,26,FALSE))</f>
        <v>0</v>
      </c>
      <c r="I300" s="52">
        <f>IF($T300=0,0,VLOOKUP($T300,単価データ!$A$1:$AH$10714,27,FALSE))</f>
        <v>0</v>
      </c>
      <c r="J300" s="52">
        <f>IF($T300=0,0,VLOOKUP($T300,単価データ!$A$1:$AH$10714,28,FALSE))</f>
        <v>0</v>
      </c>
      <c r="K300" s="52">
        <f>IF($T300=0,0,VLOOKUP($T300,単価データ!$A$1:$AH$10714,29,FALSE))</f>
        <v>0</v>
      </c>
      <c r="L300" s="52">
        <f>IF($T300=0,0,VLOOKUP($T300,単価データ!$A$1:$AH$10714,30,FALSE))</f>
        <v>0</v>
      </c>
      <c r="M300" s="52">
        <f>IF($T300=0,0,VLOOKUP($T300,単価データ!$A$1:$AH$10714,31,FALSE))</f>
        <v>0</v>
      </c>
      <c r="N300" s="52">
        <f>IF($T300=0,0,VLOOKUP($T300,単価データ!$A$1:$AH$10714,32,FALSE))</f>
        <v>0</v>
      </c>
      <c r="O300" s="52">
        <f>IF($T300=0,0,VLOOKUP($T300,単価データ!$A$1:$AH$10714,33,FALSE))</f>
        <v>0</v>
      </c>
      <c r="P300" s="52">
        <f>IF($T300=0,0,VLOOKUP($T300,単価データ!$A$1:$AH$10714,34,FALSE))</f>
        <v>0</v>
      </c>
      <c r="Q300" s="55" t="s">
        <v>111</v>
      </c>
      <c r="R300" s="213" t="s">
        <v>112</v>
      </c>
      <c r="S300" s="213"/>
      <c r="T300" s="56"/>
    </row>
    <row r="301" spans="1:20" ht="25.5">
      <c r="A301" s="50" t="s">
        <v>113</v>
      </c>
      <c r="B301" s="52">
        <f t="shared" ref="B301:P301" si="78">B298*B299</f>
        <v>0</v>
      </c>
      <c r="C301" s="52">
        <f t="shared" si="78"/>
        <v>0</v>
      </c>
      <c r="D301" s="52">
        <f t="shared" si="78"/>
        <v>0</v>
      </c>
      <c r="E301" s="52">
        <f t="shared" si="78"/>
        <v>0</v>
      </c>
      <c r="F301" s="52">
        <f t="shared" si="78"/>
        <v>0</v>
      </c>
      <c r="G301" s="52">
        <f t="shared" si="78"/>
        <v>0</v>
      </c>
      <c r="H301" s="52">
        <f t="shared" si="78"/>
        <v>0</v>
      </c>
      <c r="I301" s="52">
        <f t="shared" si="78"/>
        <v>0</v>
      </c>
      <c r="J301" s="52">
        <f t="shared" si="78"/>
        <v>0</v>
      </c>
      <c r="K301" s="52">
        <f t="shared" si="78"/>
        <v>0</v>
      </c>
      <c r="L301" s="52">
        <f t="shared" si="78"/>
        <v>0</v>
      </c>
      <c r="M301" s="52">
        <f t="shared" si="78"/>
        <v>0</v>
      </c>
      <c r="N301" s="52">
        <f t="shared" si="78"/>
        <v>0</v>
      </c>
      <c r="O301" s="52">
        <f t="shared" si="78"/>
        <v>0</v>
      </c>
      <c r="P301" s="52">
        <f t="shared" si="78"/>
        <v>0</v>
      </c>
      <c r="Q301" s="52">
        <f t="shared" ref="Q301:Q302" si="79">SUM(B301:P301)</f>
        <v>0</v>
      </c>
      <c r="R301" s="213">
        <f>IF(S296=0,0,IF(J294=Q298,Q301,ROUNDDOWN((J294/Q298)*Q301,0)))</f>
        <v>0</v>
      </c>
      <c r="S301" s="213"/>
      <c r="T301" s="53"/>
    </row>
    <row r="302" spans="1:20" ht="25.5">
      <c r="A302" s="57" t="s">
        <v>114</v>
      </c>
      <c r="B302" s="58">
        <f t="shared" ref="B302:P302" si="80">B298*B300</f>
        <v>0</v>
      </c>
      <c r="C302" s="58">
        <f t="shared" si="80"/>
        <v>0</v>
      </c>
      <c r="D302" s="58">
        <f t="shared" si="80"/>
        <v>0</v>
      </c>
      <c r="E302" s="58">
        <f t="shared" si="80"/>
        <v>0</v>
      </c>
      <c r="F302" s="58">
        <f t="shared" si="80"/>
        <v>0</v>
      </c>
      <c r="G302" s="58">
        <f t="shared" si="80"/>
        <v>0</v>
      </c>
      <c r="H302" s="58">
        <f t="shared" si="80"/>
        <v>0</v>
      </c>
      <c r="I302" s="58">
        <f t="shared" si="80"/>
        <v>0</v>
      </c>
      <c r="J302" s="58">
        <f t="shared" si="80"/>
        <v>0</v>
      </c>
      <c r="K302" s="58">
        <f t="shared" si="80"/>
        <v>0</v>
      </c>
      <c r="L302" s="58">
        <f t="shared" si="80"/>
        <v>0</v>
      </c>
      <c r="M302" s="58">
        <f t="shared" si="80"/>
        <v>0</v>
      </c>
      <c r="N302" s="58">
        <f t="shared" si="80"/>
        <v>0</v>
      </c>
      <c r="O302" s="58">
        <f t="shared" si="80"/>
        <v>0</v>
      </c>
      <c r="P302" s="58">
        <f t="shared" si="80"/>
        <v>0</v>
      </c>
      <c r="Q302" s="58">
        <f t="shared" si="79"/>
        <v>0</v>
      </c>
      <c r="R302" s="211" t="s">
        <v>115</v>
      </c>
      <c r="S302" s="211"/>
      <c r="T302" s="53"/>
    </row>
    <row r="303" spans="1:20" ht="26.25" customHeight="1">
      <c r="A303" s="59" t="s">
        <v>116</v>
      </c>
      <c r="B303" s="214" t="s">
        <v>117</v>
      </c>
      <c r="C303" s="214"/>
      <c r="D303" s="214"/>
      <c r="E303" s="214"/>
      <c r="F303" s="214"/>
      <c r="G303" s="214"/>
      <c r="H303" s="214"/>
      <c r="I303" s="60">
        <f>Q302</f>
        <v>0</v>
      </c>
      <c r="J303" s="61" t="s">
        <v>118</v>
      </c>
      <c r="K303" s="60">
        <f>Q298</f>
        <v>0</v>
      </c>
      <c r="L303" s="62" t="s">
        <v>53</v>
      </c>
      <c r="M303" s="60"/>
      <c r="N303" s="61"/>
      <c r="O303" s="63">
        <f>IF(K303=0,0,I303/K303)</f>
        <v>0</v>
      </c>
      <c r="P303" s="64" t="s">
        <v>69</v>
      </c>
      <c r="Q303" s="65">
        <f>IF(LEN(ROUND(O303,0))&lt;4,ROUND(O303,0),ROUND(O303,-(LEN(ROUND(O303,0))-3)))</f>
        <v>0</v>
      </c>
      <c r="R303" s="213">
        <f>S296*Q303</f>
        <v>0</v>
      </c>
      <c r="S303" s="213"/>
      <c r="T303" s="53"/>
    </row>
    <row r="305" spans="1:20">
      <c r="A305" s="38" t="s">
        <v>151</v>
      </c>
      <c r="B305" s="215" t="s">
        <v>97</v>
      </c>
      <c r="C305" s="215"/>
      <c r="D305" s="215"/>
      <c r="E305" s="215"/>
      <c r="F305" s="215"/>
      <c r="G305" s="215"/>
      <c r="H305" s="215"/>
      <c r="I305" s="39" t="s">
        <v>53</v>
      </c>
      <c r="J305" s="40">
        <v>1</v>
      </c>
      <c r="K305" s="68" t="s">
        <v>125</v>
      </c>
      <c r="L305" s="42"/>
      <c r="M305" s="43"/>
      <c r="N305" s="43"/>
      <c r="O305" s="43"/>
      <c r="P305" s="43"/>
      <c r="Q305" s="43"/>
      <c r="R305" s="43"/>
      <c r="S305" s="44"/>
    </row>
    <row r="306" spans="1:20">
      <c r="A306" s="45"/>
      <c r="B306" s="215" t="s">
        <v>100</v>
      </c>
      <c r="C306" s="215"/>
      <c r="D306" s="215"/>
      <c r="E306" s="215"/>
      <c r="F306" s="215"/>
      <c r="G306" s="215"/>
      <c r="H306" s="215"/>
      <c r="I306" s="39" t="s">
        <v>53</v>
      </c>
      <c r="J306" s="40"/>
      <c r="K306" s="39" t="s">
        <v>101</v>
      </c>
      <c r="L306" s="46"/>
      <c r="M306" s="47"/>
      <c r="N306" s="47"/>
      <c r="O306" s="47"/>
      <c r="P306" s="47"/>
      <c r="Q306" s="47"/>
      <c r="R306" s="43"/>
      <c r="S306" s="44"/>
    </row>
    <row r="307" spans="1:20" ht="13.5" customHeight="1">
      <c r="A307" s="38" t="s">
        <v>102</v>
      </c>
      <c r="B307" s="216" t="s">
        <v>103</v>
      </c>
      <c r="C307" s="216"/>
      <c r="D307" s="216"/>
      <c r="E307" s="216"/>
      <c r="F307" s="216"/>
      <c r="G307" s="216"/>
      <c r="H307" s="216"/>
      <c r="I307" s="216"/>
      <c r="J307" s="216"/>
      <c r="K307" s="216"/>
      <c r="L307" s="216"/>
      <c r="M307" s="216"/>
      <c r="N307" s="216"/>
      <c r="O307" s="216"/>
      <c r="P307" s="216"/>
      <c r="Q307" s="216"/>
      <c r="R307" s="217" t="s">
        <v>104</v>
      </c>
      <c r="S307" s="218">
        <f>IF(J305&gt;Q309,0,J305)</f>
        <v>0</v>
      </c>
      <c r="T307" s="210" t="s">
        <v>105</v>
      </c>
    </row>
    <row r="308" spans="1:20" ht="27.75" customHeight="1">
      <c r="A308" s="45"/>
      <c r="B308" s="48">
        <v>3</v>
      </c>
      <c r="C308" s="48">
        <v>4</v>
      </c>
      <c r="D308" s="48">
        <v>5</v>
      </c>
      <c r="E308" s="48">
        <v>6</v>
      </c>
      <c r="F308" s="48">
        <v>7</v>
      </c>
      <c r="G308" s="48">
        <v>8</v>
      </c>
      <c r="H308" s="48">
        <v>9</v>
      </c>
      <c r="I308" s="48">
        <v>10</v>
      </c>
      <c r="J308" s="48">
        <v>11</v>
      </c>
      <c r="K308" s="48">
        <v>12</v>
      </c>
      <c r="L308" s="48">
        <v>1</v>
      </c>
      <c r="M308" s="48">
        <v>2</v>
      </c>
      <c r="N308" s="48">
        <v>3</v>
      </c>
      <c r="O308" s="48">
        <v>4</v>
      </c>
      <c r="P308" s="48">
        <v>5</v>
      </c>
      <c r="Q308" s="49" t="s">
        <v>107</v>
      </c>
      <c r="R308" s="217"/>
      <c r="S308" s="218"/>
      <c r="T308" s="210"/>
    </row>
    <row r="309" spans="1:20" ht="28.5" customHeight="1">
      <c r="A309" s="97" t="s">
        <v>517</v>
      </c>
      <c r="B309" s="51"/>
      <c r="C309" s="51"/>
      <c r="D309" s="51"/>
      <c r="E309" s="51"/>
      <c r="F309" s="51"/>
      <c r="G309" s="51"/>
      <c r="H309" s="51"/>
      <c r="I309" s="51"/>
      <c r="J309" s="51"/>
      <c r="K309" s="51"/>
      <c r="L309" s="51"/>
      <c r="M309" s="51"/>
      <c r="N309" s="51"/>
      <c r="O309" s="51"/>
      <c r="P309" s="51"/>
      <c r="Q309" s="52">
        <f>SUM(B309:P309)</f>
        <v>0</v>
      </c>
      <c r="R309" s="211" t="s">
        <v>108</v>
      </c>
      <c r="S309" s="211"/>
      <c r="T309" s="53"/>
    </row>
    <row r="310" spans="1:20" ht="24" customHeight="1">
      <c r="A310" s="50" t="s">
        <v>109</v>
      </c>
      <c r="B310" s="51"/>
      <c r="C310" s="51"/>
      <c r="D310" s="51"/>
      <c r="E310" s="51"/>
      <c r="F310" s="51"/>
      <c r="G310" s="51"/>
      <c r="H310" s="51"/>
      <c r="I310" s="51"/>
      <c r="J310" s="51"/>
      <c r="K310" s="51"/>
      <c r="L310" s="51"/>
      <c r="M310" s="51"/>
      <c r="N310" s="51"/>
      <c r="O310" s="51"/>
      <c r="P310" s="51"/>
      <c r="Q310" s="52"/>
      <c r="R310" s="212">
        <f>S307*J306</f>
        <v>0</v>
      </c>
      <c r="S310" s="212"/>
      <c r="T310" s="53"/>
    </row>
    <row r="311" spans="1:20" ht="24" customHeight="1">
      <c r="A311" s="50" t="s">
        <v>110</v>
      </c>
      <c r="B311" s="52">
        <f>IF($T311=0,0,VLOOKUP($T311,単価データ!$A$1:$AH$10714,17,FALSE))</f>
        <v>0</v>
      </c>
      <c r="C311" s="52">
        <f>IF($T311=0,0,VLOOKUP($T311,単価データ!$A$1:$AH$10714,19,FALSE))</f>
        <v>0</v>
      </c>
      <c r="D311" s="52">
        <f>IF($T311=0,0,VLOOKUP($T311,単価データ!$A$1:$AH$10714,22,FALSE))</f>
        <v>0</v>
      </c>
      <c r="E311" s="52">
        <f>IF($T311=0,0,VLOOKUP($T311,単価データ!$A$1:$AH$10714,23,FALSE))</f>
        <v>0</v>
      </c>
      <c r="F311" s="52">
        <f>IF($T311=0,0,VLOOKUP($T311,単価データ!$A$1:$AH$10714,24,FALSE))</f>
        <v>0</v>
      </c>
      <c r="G311" s="52">
        <f>IF($T311=0,0,VLOOKUP($T311,単価データ!$A$1:$AH$10714,25,FALSE))</f>
        <v>0</v>
      </c>
      <c r="H311" s="52">
        <f>IF($T311=0,0,VLOOKUP($T311,単価データ!$A$1:$AH$10714,26,FALSE))</f>
        <v>0</v>
      </c>
      <c r="I311" s="52">
        <f>IF($T311=0,0,VLOOKUP($T311,単価データ!$A$1:$AH$10714,27,FALSE))</f>
        <v>0</v>
      </c>
      <c r="J311" s="52">
        <f>IF($T311=0,0,VLOOKUP($T311,単価データ!$A$1:$AH$10714,28,FALSE))</f>
        <v>0</v>
      </c>
      <c r="K311" s="52">
        <f>IF($T311=0,0,VLOOKUP($T311,単価データ!$A$1:$AH$10714,29,FALSE))</f>
        <v>0</v>
      </c>
      <c r="L311" s="52">
        <f>IF($T311=0,0,VLOOKUP($T311,単価データ!$A$1:$AH$10714,30,FALSE))</f>
        <v>0</v>
      </c>
      <c r="M311" s="52">
        <f>IF($T311=0,0,VLOOKUP($T311,単価データ!$A$1:$AH$10714,31,FALSE))</f>
        <v>0</v>
      </c>
      <c r="N311" s="52">
        <f>IF($T311=0,0,VLOOKUP($T311,単価データ!$A$1:$AH$10714,32,FALSE))</f>
        <v>0</v>
      </c>
      <c r="O311" s="52">
        <f>IF($T311=0,0,VLOOKUP($T311,単価データ!$A$1:$AH$10714,33,FALSE))</f>
        <v>0</v>
      </c>
      <c r="P311" s="52">
        <f>IF($T311=0,0,VLOOKUP($T311,単価データ!$A$1:$AH$10714,34,FALSE))</f>
        <v>0</v>
      </c>
      <c r="Q311" s="55" t="s">
        <v>111</v>
      </c>
      <c r="R311" s="213" t="s">
        <v>112</v>
      </c>
      <c r="S311" s="213"/>
      <c r="T311" s="56"/>
    </row>
    <row r="312" spans="1:20" ht="25.5">
      <c r="A312" s="50" t="s">
        <v>113</v>
      </c>
      <c r="B312" s="52">
        <f t="shared" ref="B312:P312" si="81">B309*B310</f>
        <v>0</v>
      </c>
      <c r="C312" s="52">
        <f t="shared" si="81"/>
        <v>0</v>
      </c>
      <c r="D312" s="52">
        <f t="shared" si="81"/>
        <v>0</v>
      </c>
      <c r="E312" s="52">
        <f t="shared" si="81"/>
        <v>0</v>
      </c>
      <c r="F312" s="52">
        <f t="shared" si="81"/>
        <v>0</v>
      </c>
      <c r="G312" s="52">
        <f t="shared" si="81"/>
        <v>0</v>
      </c>
      <c r="H312" s="52">
        <f t="shared" si="81"/>
        <v>0</v>
      </c>
      <c r="I312" s="52">
        <f t="shared" si="81"/>
        <v>0</v>
      </c>
      <c r="J312" s="52">
        <f t="shared" si="81"/>
        <v>0</v>
      </c>
      <c r="K312" s="52">
        <f t="shared" si="81"/>
        <v>0</v>
      </c>
      <c r="L312" s="52">
        <f t="shared" si="81"/>
        <v>0</v>
      </c>
      <c r="M312" s="52">
        <f t="shared" si="81"/>
        <v>0</v>
      </c>
      <c r="N312" s="52">
        <f t="shared" si="81"/>
        <v>0</v>
      </c>
      <c r="O312" s="52">
        <f t="shared" si="81"/>
        <v>0</v>
      </c>
      <c r="P312" s="52">
        <f t="shared" si="81"/>
        <v>0</v>
      </c>
      <c r="Q312" s="52">
        <f t="shared" ref="Q312:Q313" si="82">SUM(B312:P312)</f>
        <v>0</v>
      </c>
      <c r="R312" s="213">
        <f>IF(S307=0,0,IF(J305=Q309,Q312,ROUNDDOWN((J305/Q309)*Q312,0)))</f>
        <v>0</v>
      </c>
      <c r="S312" s="213"/>
      <c r="T312" s="53"/>
    </row>
    <row r="313" spans="1:20" ht="25.5">
      <c r="A313" s="57" t="s">
        <v>114</v>
      </c>
      <c r="B313" s="58">
        <f t="shared" ref="B313:P313" si="83">B309*B311</f>
        <v>0</v>
      </c>
      <c r="C313" s="58">
        <f t="shared" si="83"/>
        <v>0</v>
      </c>
      <c r="D313" s="58">
        <f t="shared" si="83"/>
        <v>0</v>
      </c>
      <c r="E313" s="58">
        <f t="shared" si="83"/>
        <v>0</v>
      </c>
      <c r="F313" s="58">
        <f t="shared" si="83"/>
        <v>0</v>
      </c>
      <c r="G313" s="58">
        <f t="shared" si="83"/>
        <v>0</v>
      </c>
      <c r="H313" s="58">
        <f t="shared" si="83"/>
        <v>0</v>
      </c>
      <c r="I313" s="58">
        <f t="shared" si="83"/>
        <v>0</v>
      </c>
      <c r="J313" s="58">
        <f t="shared" si="83"/>
        <v>0</v>
      </c>
      <c r="K313" s="58">
        <f t="shared" si="83"/>
        <v>0</v>
      </c>
      <c r="L313" s="58">
        <f t="shared" si="83"/>
        <v>0</v>
      </c>
      <c r="M313" s="58">
        <f t="shared" si="83"/>
        <v>0</v>
      </c>
      <c r="N313" s="58">
        <f t="shared" si="83"/>
        <v>0</v>
      </c>
      <c r="O313" s="58">
        <f t="shared" si="83"/>
        <v>0</v>
      </c>
      <c r="P313" s="58">
        <f t="shared" si="83"/>
        <v>0</v>
      </c>
      <c r="Q313" s="58">
        <f t="shared" si="82"/>
        <v>0</v>
      </c>
      <c r="R313" s="211" t="s">
        <v>115</v>
      </c>
      <c r="S313" s="211"/>
      <c r="T313" s="53"/>
    </row>
    <row r="314" spans="1:20" ht="26.25" customHeight="1">
      <c r="A314" s="59" t="s">
        <v>116</v>
      </c>
      <c r="B314" s="214" t="s">
        <v>117</v>
      </c>
      <c r="C314" s="214"/>
      <c r="D314" s="214"/>
      <c r="E314" s="214"/>
      <c r="F314" s="214"/>
      <c r="G314" s="214"/>
      <c r="H314" s="214"/>
      <c r="I314" s="60">
        <f>Q313</f>
        <v>0</v>
      </c>
      <c r="J314" s="61" t="s">
        <v>118</v>
      </c>
      <c r="K314" s="60">
        <f>Q309</f>
        <v>0</v>
      </c>
      <c r="L314" s="62" t="s">
        <v>53</v>
      </c>
      <c r="M314" s="60"/>
      <c r="N314" s="61"/>
      <c r="O314" s="63">
        <f>IF(K314=0,0,I314/K314)</f>
        <v>0</v>
      </c>
      <c r="P314" s="64" t="s">
        <v>69</v>
      </c>
      <c r="Q314" s="65">
        <f>IF(LEN(ROUND(O314,0))&lt;4,ROUND(O314,0),ROUND(O314,-(LEN(ROUND(O314,0))-3)))</f>
        <v>0</v>
      </c>
      <c r="R314" s="213">
        <f>S307*Q314</f>
        <v>0</v>
      </c>
      <c r="S314" s="213"/>
      <c r="T314" s="53"/>
    </row>
    <row r="316" spans="1:20">
      <c r="A316" s="38" t="s">
        <v>152</v>
      </c>
      <c r="B316" s="215" t="s">
        <v>97</v>
      </c>
      <c r="C316" s="215"/>
      <c r="D316" s="215"/>
      <c r="E316" s="215"/>
      <c r="F316" s="215"/>
      <c r="G316" s="215"/>
      <c r="H316" s="215"/>
      <c r="I316" s="39" t="s">
        <v>53</v>
      </c>
      <c r="J316" s="40">
        <v>1</v>
      </c>
      <c r="K316" s="68" t="s">
        <v>125</v>
      </c>
      <c r="L316" s="42"/>
      <c r="M316" s="43"/>
      <c r="N316" s="43"/>
      <c r="O316" s="43"/>
      <c r="P316" s="43"/>
      <c r="Q316" s="43"/>
      <c r="R316" s="43"/>
      <c r="S316" s="44"/>
    </row>
    <row r="317" spans="1:20">
      <c r="A317" s="45"/>
      <c r="B317" s="215" t="s">
        <v>100</v>
      </c>
      <c r="C317" s="215"/>
      <c r="D317" s="215"/>
      <c r="E317" s="215"/>
      <c r="F317" s="215"/>
      <c r="G317" s="215"/>
      <c r="H317" s="215"/>
      <c r="I317" s="39" t="s">
        <v>53</v>
      </c>
      <c r="J317" s="40"/>
      <c r="K317" s="39" t="s">
        <v>101</v>
      </c>
      <c r="L317" s="46"/>
      <c r="M317" s="47"/>
      <c r="N317" s="47"/>
      <c r="O317" s="47"/>
      <c r="P317" s="47"/>
      <c r="Q317" s="47"/>
      <c r="R317" s="43"/>
      <c r="S317" s="44"/>
    </row>
    <row r="318" spans="1:20" ht="13.5" customHeight="1">
      <c r="A318" s="38" t="s">
        <v>102</v>
      </c>
      <c r="B318" s="216" t="s">
        <v>103</v>
      </c>
      <c r="C318" s="216"/>
      <c r="D318" s="216"/>
      <c r="E318" s="216"/>
      <c r="F318" s="216"/>
      <c r="G318" s="216"/>
      <c r="H318" s="216"/>
      <c r="I318" s="216"/>
      <c r="J318" s="216"/>
      <c r="K318" s="216"/>
      <c r="L318" s="216"/>
      <c r="M318" s="216"/>
      <c r="N318" s="216"/>
      <c r="O318" s="216"/>
      <c r="P318" s="216"/>
      <c r="Q318" s="216"/>
      <c r="R318" s="217" t="s">
        <v>104</v>
      </c>
      <c r="S318" s="218">
        <f>IF(J316&gt;Q320,0,J316)</f>
        <v>0</v>
      </c>
      <c r="T318" s="210" t="s">
        <v>105</v>
      </c>
    </row>
    <row r="319" spans="1:20" ht="27.75" customHeight="1">
      <c r="A319" s="45"/>
      <c r="B319" s="48">
        <v>3</v>
      </c>
      <c r="C319" s="48">
        <v>4</v>
      </c>
      <c r="D319" s="48">
        <v>5</v>
      </c>
      <c r="E319" s="48">
        <v>6</v>
      </c>
      <c r="F319" s="48">
        <v>7</v>
      </c>
      <c r="G319" s="48">
        <v>8</v>
      </c>
      <c r="H319" s="48">
        <v>9</v>
      </c>
      <c r="I319" s="48">
        <v>10</v>
      </c>
      <c r="J319" s="48">
        <v>11</v>
      </c>
      <c r="K319" s="48">
        <v>12</v>
      </c>
      <c r="L319" s="48">
        <v>1</v>
      </c>
      <c r="M319" s="48">
        <v>2</v>
      </c>
      <c r="N319" s="48">
        <v>3</v>
      </c>
      <c r="O319" s="48">
        <v>4</v>
      </c>
      <c r="P319" s="48">
        <v>5</v>
      </c>
      <c r="Q319" s="49" t="s">
        <v>107</v>
      </c>
      <c r="R319" s="217"/>
      <c r="S319" s="218"/>
      <c r="T319" s="210"/>
    </row>
    <row r="320" spans="1:20" ht="28.5" customHeight="1">
      <c r="A320" s="97" t="s">
        <v>517</v>
      </c>
      <c r="B320" s="51"/>
      <c r="C320" s="51"/>
      <c r="D320" s="51"/>
      <c r="E320" s="51"/>
      <c r="F320" s="51"/>
      <c r="G320" s="51"/>
      <c r="H320" s="51"/>
      <c r="I320" s="51"/>
      <c r="J320" s="51"/>
      <c r="K320" s="51"/>
      <c r="L320" s="51"/>
      <c r="M320" s="51"/>
      <c r="N320" s="51"/>
      <c r="O320" s="51"/>
      <c r="P320" s="51"/>
      <c r="Q320" s="52">
        <f>SUM(B320:P320)</f>
        <v>0</v>
      </c>
      <c r="R320" s="211" t="s">
        <v>108</v>
      </c>
      <c r="S320" s="211"/>
      <c r="T320" s="53"/>
    </row>
    <row r="321" spans="1:20" ht="24" customHeight="1">
      <c r="A321" s="50" t="s">
        <v>109</v>
      </c>
      <c r="B321" s="51"/>
      <c r="C321" s="51"/>
      <c r="D321" s="51"/>
      <c r="E321" s="51"/>
      <c r="F321" s="51"/>
      <c r="G321" s="51"/>
      <c r="H321" s="51"/>
      <c r="I321" s="51"/>
      <c r="J321" s="51"/>
      <c r="K321" s="51"/>
      <c r="L321" s="51"/>
      <c r="M321" s="51"/>
      <c r="N321" s="51"/>
      <c r="O321" s="51"/>
      <c r="P321" s="51"/>
      <c r="Q321" s="52"/>
      <c r="R321" s="212">
        <f>S318*J317</f>
        <v>0</v>
      </c>
      <c r="S321" s="212"/>
      <c r="T321" s="53"/>
    </row>
    <row r="322" spans="1:20" ht="24" customHeight="1">
      <c r="A322" s="50" t="s">
        <v>110</v>
      </c>
      <c r="B322" s="52">
        <f>IF($T322=0,0,VLOOKUP($T322,単価データ!$A$1:$AH$10714,17,FALSE))</f>
        <v>0</v>
      </c>
      <c r="C322" s="52">
        <f>IF($T322=0,0,VLOOKUP($T322,単価データ!$A$1:$AH$10714,19,FALSE))</f>
        <v>0</v>
      </c>
      <c r="D322" s="52">
        <f>IF($T322=0,0,VLOOKUP($T322,単価データ!$A$1:$AH$10714,22,FALSE))</f>
        <v>0</v>
      </c>
      <c r="E322" s="52">
        <f>IF($T322=0,0,VLOOKUP($T322,単価データ!$A$1:$AH$10714,23,FALSE))</f>
        <v>0</v>
      </c>
      <c r="F322" s="52">
        <f>IF($T322=0,0,VLOOKUP($T322,単価データ!$A$1:$AH$10714,24,FALSE))</f>
        <v>0</v>
      </c>
      <c r="G322" s="52">
        <f>IF($T322=0,0,VLOOKUP($T322,単価データ!$A$1:$AH$10714,25,FALSE))</f>
        <v>0</v>
      </c>
      <c r="H322" s="52">
        <f>IF($T322=0,0,VLOOKUP($T322,単価データ!$A$1:$AH$10714,26,FALSE))</f>
        <v>0</v>
      </c>
      <c r="I322" s="52">
        <f>IF($T322=0,0,VLOOKUP($T322,単価データ!$A$1:$AH$10714,27,FALSE))</f>
        <v>0</v>
      </c>
      <c r="J322" s="52">
        <f>IF($T322=0,0,VLOOKUP($T322,単価データ!$A$1:$AH$10714,28,FALSE))</f>
        <v>0</v>
      </c>
      <c r="K322" s="52">
        <f>IF($T322=0,0,VLOOKUP($T322,単価データ!$A$1:$AH$10714,29,FALSE))</f>
        <v>0</v>
      </c>
      <c r="L322" s="52">
        <f>IF($T322=0,0,VLOOKUP($T322,単価データ!$A$1:$AH$10714,30,FALSE))</f>
        <v>0</v>
      </c>
      <c r="M322" s="52">
        <f>IF($T322=0,0,VLOOKUP($T322,単価データ!$A$1:$AH$10714,31,FALSE))</f>
        <v>0</v>
      </c>
      <c r="N322" s="52">
        <f>IF($T322=0,0,VLOOKUP($T322,単価データ!$A$1:$AH$10714,32,FALSE))</f>
        <v>0</v>
      </c>
      <c r="O322" s="52">
        <f>IF($T322=0,0,VLOOKUP($T322,単価データ!$A$1:$AH$10714,33,FALSE))</f>
        <v>0</v>
      </c>
      <c r="P322" s="52">
        <f>IF($T322=0,0,VLOOKUP($T322,単価データ!$A$1:$AH$10714,34,FALSE))</f>
        <v>0</v>
      </c>
      <c r="Q322" s="55" t="s">
        <v>111</v>
      </c>
      <c r="R322" s="213" t="s">
        <v>112</v>
      </c>
      <c r="S322" s="213"/>
      <c r="T322" s="56"/>
    </row>
    <row r="323" spans="1:20" ht="25.5">
      <c r="A323" s="50" t="s">
        <v>113</v>
      </c>
      <c r="B323" s="52">
        <f t="shared" ref="B323:P323" si="84">B320*B321</f>
        <v>0</v>
      </c>
      <c r="C323" s="52">
        <f t="shared" si="84"/>
        <v>0</v>
      </c>
      <c r="D323" s="52">
        <f t="shared" si="84"/>
        <v>0</v>
      </c>
      <c r="E323" s="52">
        <f t="shared" si="84"/>
        <v>0</v>
      </c>
      <c r="F323" s="52">
        <f t="shared" si="84"/>
        <v>0</v>
      </c>
      <c r="G323" s="52">
        <f t="shared" si="84"/>
        <v>0</v>
      </c>
      <c r="H323" s="52">
        <f t="shared" si="84"/>
        <v>0</v>
      </c>
      <c r="I323" s="52">
        <f t="shared" si="84"/>
        <v>0</v>
      </c>
      <c r="J323" s="52">
        <f t="shared" si="84"/>
        <v>0</v>
      </c>
      <c r="K323" s="52">
        <f t="shared" si="84"/>
        <v>0</v>
      </c>
      <c r="L323" s="52">
        <f t="shared" si="84"/>
        <v>0</v>
      </c>
      <c r="M323" s="52">
        <f t="shared" si="84"/>
        <v>0</v>
      </c>
      <c r="N323" s="52">
        <f t="shared" si="84"/>
        <v>0</v>
      </c>
      <c r="O323" s="52">
        <f t="shared" si="84"/>
        <v>0</v>
      </c>
      <c r="P323" s="52">
        <f t="shared" si="84"/>
        <v>0</v>
      </c>
      <c r="Q323" s="52">
        <f t="shared" ref="Q323:Q324" si="85">SUM(B323:P323)</f>
        <v>0</v>
      </c>
      <c r="R323" s="213">
        <f>IF(S318=0,0,IF(J316=Q320,Q323,ROUNDDOWN((J316/Q320)*Q323,0)))</f>
        <v>0</v>
      </c>
      <c r="S323" s="213"/>
      <c r="T323" s="53"/>
    </row>
    <row r="324" spans="1:20" ht="25.5">
      <c r="A324" s="57" t="s">
        <v>114</v>
      </c>
      <c r="B324" s="58">
        <f t="shared" ref="B324:P324" si="86">B320*B322</f>
        <v>0</v>
      </c>
      <c r="C324" s="58">
        <f t="shared" si="86"/>
        <v>0</v>
      </c>
      <c r="D324" s="58">
        <f t="shared" si="86"/>
        <v>0</v>
      </c>
      <c r="E324" s="58">
        <f t="shared" si="86"/>
        <v>0</v>
      </c>
      <c r="F324" s="58">
        <f t="shared" si="86"/>
        <v>0</v>
      </c>
      <c r="G324" s="58">
        <f t="shared" si="86"/>
        <v>0</v>
      </c>
      <c r="H324" s="58">
        <f t="shared" si="86"/>
        <v>0</v>
      </c>
      <c r="I324" s="58">
        <f t="shared" si="86"/>
        <v>0</v>
      </c>
      <c r="J324" s="58">
        <f t="shared" si="86"/>
        <v>0</v>
      </c>
      <c r="K324" s="58">
        <f t="shared" si="86"/>
        <v>0</v>
      </c>
      <c r="L324" s="58">
        <f t="shared" si="86"/>
        <v>0</v>
      </c>
      <c r="M324" s="58">
        <f t="shared" si="86"/>
        <v>0</v>
      </c>
      <c r="N324" s="58">
        <f t="shared" si="86"/>
        <v>0</v>
      </c>
      <c r="O324" s="58">
        <f t="shared" si="86"/>
        <v>0</v>
      </c>
      <c r="P324" s="58">
        <f t="shared" si="86"/>
        <v>0</v>
      </c>
      <c r="Q324" s="58">
        <f t="shared" si="85"/>
        <v>0</v>
      </c>
      <c r="R324" s="211" t="s">
        <v>115</v>
      </c>
      <c r="S324" s="211"/>
      <c r="T324" s="53"/>
    </row>
    <row r="325" spans="1:20" ht="26.25" customHeight="1">
      <c r="A325" s="59" t="s">
        <v>116</v>
      </c>
      <c r="B325" s="214" t="s">
        <v>117</v>
      </c>
      <c r="C325" s="214"/>
      <c r="D325" s="214"/>
      <c r="E325" s="214"/>
      <c r="F325" s="214"/>
      <c r="G325" s="214"/>
      <c r="H325" s="214"/>
      <c r="I325" s="60">
        <f>Q324</f>
        <v>0</v>
      </c>
      <c r="J325" s="61" t="s">
        <v>118</v>
      </c>
      <c r="K325" s="60">
        <f>Q320</f>
        <v>0</v>
      </c>
      <c r="L325" s="62" t="s">
        <v>53</v>
      </c>
      <c r="M325" s="60"/>
      <c r="N325" s="61"/>
      <c r="O325" s="63">
        <f>IF(K325=0,0,I325/K325)</f>
        <v>0</v>
      </c>
      <c r="P325" s="64" t="s">
        <v>69</v>
      </c>
      <c r="Q325" s="65">
        <f>IF(LEN(ROUND(O325,0))&lt;4,ROUND(O325,0),ROUND(O325,-(LEN(ROUND(O325,0))-3)))</f>
        <v>0</v>
      </c>
      <c r="R325" s="213">
        <f>S318*Q325</f>
        <v>0</v>
      </c>
      <c r="S325" s="213"/>
      <c r="T325" s="53"/>
    </row>
    <row r="327" spans="1:20">
      <c r="A327" s="38" t="s">
        <v>153</v>
      </c>
      <c r="B327" s="215" t="s">
        <v>97</v>
      </c>
      <c r="C327" s="215"/>
      <c r="D327" s="215"/>
      <c r="E327" s="215"/>
      <c r="F327" s="215"/>
      <c r="G327" s="215"/>
      <c r="H327" s="215"/>
      <c r="I327" s="39" t="s">
        <v>53</v>
      </c>
      <c r="J327" s="40">
        <v>1</v>
      </c>
      <c r="K327" s="68" t="s">
        <v>125</v>
      </c>
      <c r="L327" s="42"/>
      <c r="M327" s="43"/>
      <c r="N327" s="43"/>
      <c r="O327" s="43"/>
      <c r="P327" s="43"/>
      <c r="Q327" s="43"/>
      <c r="R327" s="43"/>
      <c r="S327" s="44"/>
    </row>
    <row r="328" spans="1:20">
      <c r="A328" s="45"/>
      <c r="B328" s="215" t="s">
        <v>100</v>
      </c>
      <c r="C328" s="215"/>
      <c r="D328" s="215"/>
      <c r="E328" s="215"/>
      <c r="F328" s="215"/>
      <c r="G328" s="215"/>
      <c r="H328" s="215"/>
      <c r="I328" s="39" t="s">
        <v>53</v>
      </c>
      <c r="J328" s="40"/>
      <c r="K328" s="39" t="s">
        <v>101</v>
      </c>
      <c r="L328" s="46"/>
      <c r="M328" s="47"/>
      <c r="N328" s="47"/>
      <c r="O328" s="47"/>
      <c r="P328" s="47"/>
      <c r="Q328" s="47"/>
      <c r="R328" s="43"/>
      <c r="S328" s="44"/>
    </row>
    <row r="329" spans="1:20" ht="13.5" customHeight="1">
      <c r="A329" s="38" t="s">
        <v>102</v>
      </c>
      <c r="B329" s="216" t="s">
        <v>103</v>
      </c>
      <c r="C329" s="216"/>
      <c r="D329" s="216"/>
      <c r="E329" s="216"/>
      <c r="F329" s="216"/>
      <c r="G329" s="216"/>
      <c r="H329" s="216"/>
      <c r="I329" s="216"/>
      <c r="J329" s="216"/>
      <c r="K329" s="216"/>
      <c r="L329" s="216"/>
      <c r="M329" s="216"/>
      <c r="N329" s="216"/>
      <c r="O329" s="216"/>
      <c r="P329" s="216"/>
      <c r="Q329" s="216"/>
      <c r="R329" s="217" t="s">
        <v>104</v>
      </c>
      <c r="S329" s="218">
        <f>IF(J327&gt;Q331,0,J327)</f>
        <v>0</v>
      </c>
      <c r="T329" s="210" t="s">
        <v>105</v>
      </c>
    </row>
    <row r="330" spans="1:20" ht="27.75" customHeight="1">
      <c r="A330" s="45"/>
      <c r="B330" s="48">
        <v>3</v>
      </c>
      <c r="C330" s="48">
        <v>4</v>
      </c>
      <c r="D330" s="48">
        <v>5</v>
      </c>
      <c r="E330" s="48">
        <v>6</v>
      </c>
      <c r="F330" s="48">
        <v>7</v>
      </c>
      <c r="G330" s="48">
        <v>8</v>
      </c>
      <c r="H330" s="48">
        <v>9</v>
      </c>
      <c r="I330" s="48">
        <v>10</v>
      </c>
      <c r="J330" s="48">
        <v>11</v>
      </c>
      <c r="K330" s="48">
        <v>12</v>
      </c>
      <c r="L330" s="48">
        <v>1</v>
      </c>
      <c r="M330" s="48">
        <v>2</v>
      </c>
      <c r="N330" s="48">
        <v>3</v>
      </c>
      <c r="O330" s="48">
        <v>4</v>
      </c>
      <c r="P330" s="48">
        <v>5</v>
      </c>
      <c r="Q330" s="49" t="s">
        <v>107</v>
      </c>
      <c r="R330" s="217"/>
      <c r="S330" s="218"/>
      <c r="T330" s="210"/>
    </row>
    <row r="331" spans="1:20" ht="28.5" customHeight="1">
      <c r="A331" s="97" t="s">
        <v>517</v>
      </c>
      <c r="B331" s="51"/>
      <c r="C331" s="51"/>
      <c r="D331" s="51"/>
      <c r="E331" s="51"/>
      <c r="F331" s="51"/>
      <c r="G331" s="51"/>
      <c r="H331" s="51"/>
      <c r="I331" s="51"/>
      <c r="J331" s="51"/>
      <c r="K331" s="51"/>
      <c r="L331" s="51"/>
      <c r="M331" s="51"/>
      <c r="N331" s="51"/>
      <c r="O331" s="51"/>
      <c r="P331" s="51"/>
      <c r="Q331" s="52">
        <f>SUM(B331:P331)</f>
        <v>0</v>
      </c>
      <c r="R331" s="211" t="s">
        <v>108</v>
      </c>
      <c r="S331" s="211"/>
      <c r="T331" s="53"/>
    </row>
    <row r="332" spans="1:20" ht="24" customHeight="1">
      <c r="A332" s="50" t="s">
        <v>109</v>
      </c>
      <c r="B332" s="51"/>
      <c r="C332" s="51"/>
      <c r="D332" s="51"/>
      <c r="E332" s="51"/>
      <c r="F332" s="51"/>
      <c r="G332" s="51"/>
      <c r="H332" s="51"/>
      <c r="I332" s="51"/>
      <c r="J332" s="51"/>
      <c r="K332" s="51"/>
      <c r="L332" s="51"/>
      <c r="M332" s="51"/>
      <c r="N332" s="51"/>
      <c r="O332" s="51"/>
      <c r="P332" s="51"/>
      <c r="Q332" s="52"/>
      <c r="R332" s="212">
        <f>S329*J328</f>
        <v>0</v>
      </c>
      <c r="S332" s="212"/>
      <c r="T332" s="53"/>
    </row>
    <row r="333" spans="1:20" ht="24" customHeight="1">
      <c r="A333" s="50" t="s">
        <v>110</v>
      </c>
      <c r="B333" s="52">
        <f>IF($T333=0,0,VLOOKUP($T333,単価データ!$A$1:$AH$10714,17,FALSE))</f>
        <v>0</v>
      </c>
      <c r="C333" s="52">
        <f>IF($T333=0,0,VLOOKUP($T333,単価データ!$A$1:$AH$10714,19,FALSE))</f>
        <v>0</v>
      </c>
      <c r="D333" s="52">
        <f>IF($T333=0,0,VLOOKUP($T333,単価データ!$A$1:$AH$10714,22,FALSE))</f>
        <v>0</v>
      </c>
      <c r="E333" s="52">
        <f>IF($T333=0,0,VLOOKUP($T333,単価データ!$A$1:$AH$10714,23,FALSE))</f>
        <v>0</v>
      </c>
      <c r="F333" s="52">
        <f>IF($T333=0,0,VLOOKUP($T333,単価データ!$A$1:$AH$10714,24,FALSE))</f>
        <v>0</v>
      </c>
      <c r="G333" s="52">
        <f>IF($T333=0,0,VLOOKUP($T333,単価データ!$A$1:$AH$10714,25,FALSE))</f>
        <v>0</v>
      </c>
      <c r="H333" s="52">
        <f>IF($T333=0,0,VLOOKUP($T333,単価データ!$A$1:$AH$10714,26,FALSE))</f>
        <v>0</v>
      </c>
      <c r="I333" s="52">
        <f>IF($T333=0,0,VLOOKUP($T333,単価データ!$A$1:$AH$10714,27,FALSE))</f>
        <v>0</v>
      </c>
      <c r="J333" s="52">
        <f>IF($T333=0,0,VLOOKUP($T333,単価データ!$A$1:$AH$10714,28,FALSE))</f>
        <v>0</v>
      </c>
      <c r="K333" s="52">
        <f>IF($T333=0,0,VLOOKUP($T333,単価データ!$A$1:$AH$10714,29,FALSE))</f>
        <v>0</v>
      </c>
      <c r="L333" s="52">
        <f>IF($T333=0,0,VLOOKUP($T333,単価データ!$A$1:$AH$10714,30,FALSE))</f>
        <v>0</v>
      </c>
      <c r="M333" s="52">
        <f>IF($T333=0,0,VLOOKUP($T333,単価データ!$A$1:$AH$10714,31,FALSE))</f>
        <v>0</v>
      </c>
      <c r="N333" s="52">
        <f>IF($T333=0,0,VLOOKUP($T333,単価データ!$A$1:$AH$10714,32,FALSE))</f>
        <v>0</v>
      </c>
      <c r="O333" s="52">
        <f>IF($T333=0,0,VLOOKUP($T333,単価データ!$A$1:$AH$10714,33,FALSE))</f>
        <v>0</v>
      </c>
      <c r="P333" s="52">
        <f>IF($T333=0,0,VLOOKUP($T333,単価データ!$A$1:$AH$10714,34,FALSE))</f>
        <v>0</v>
      </c>
      <c r="Q333" s="55" t="s">
        <v>111</v>
      </c>
      <c r="R333" s="213" t="s">
        <v>112</v>
      </c>
      <c r="S333" s="213"/>
      <c r="T333" s="56"/>
    </row>
    <row r="334" spans="1:20" ht="25.5">
      <c r="A334" s="50" t="s">
        <v>113</v>
      </c>
      <c r="B334" s="52">
        <f t="shared" ref="B334:P334" si="87">B331*B332</f>
        <v>0</v>
      </c>
      <c r="C334" s="52">
        <f t="shared" si="87"/>
        <v>0</v>
      </c>
      <c r="D334" s="52">
        <f t="shared" si="87"/>
        <v>0</v>
      </c>
      <c r="E334" s="52">
        <f t="shared" si="87"/>
        <v>0</v>
      </c>
      <c r="F334" s="52">
        <f t="shared" si="87"/>
        <v>0</v>
      </c>
      <c r="G334" s="52">
        <f t="shared" si="87"/>
        <v>0</v>
      </c>
      <c r="H334" s="52">
        <f t="shared" si="87"/>
        <v>0</v>
      </c>
      <c r="I334" s="52">
        <f t="shared" si="87"/>
        <v>0</v>
      </c>
      <c r="J334" s="52">
        <f t="shared" si="87"/>
        <v>0</v>
      </c>
      <c r="K334" s="52">
        <f t="shared" si="87"/>
        <v>0</v>
      </c>
      <c r="L334" s="52">
        <f t="shared" si="87"/>
        <v>0</v>
      </c>
      <c r="M334" s="52">
        <f t="shared" si="87"/>
        <v>0</v>
      </c>
      <c r="N334" s="52">
        <f t="shared" si="87"/>
        <v>0</v>
      </c>
      <c r="O334" s="52">
        <f t="shared" si="87"/>
        <v>0</v>
      </c>
      <c r="P334" s="52">
        <f t="shared" si="87"/>
        <v>0</v>
      </c>
      <c r="Q334" s="52">
        <f t="shared" ref="Q334:Q335" si="88">SUM(B334:P334)</f>
        <v>0</v>
      </c>
      <c r="R334" s="213">
        <f>IF(S329=0,0,IF(J327=Q331,Q334,ROUNDDOWN((J327/Q331)*Q334,0)))</f>
        <v>0</v>
      </c>
      <c r="S334" s="213"/>
      <c r="T334" s="53"/>
    </row>
    <row r="335" spans="1:20" ht="25.5">
      <c r="A335" s="57" t="s">
        <v>114</v>
      </c>
      <c r="B335" s="58">
        <f t="shared" ref="B335:P335" si="89">B331*B333</f>
        <v>0</v>
      </c>
      <c r="C335" s="58">
        <f t="shared" si="89"/>
        <v>0</v>
      </c>
      <c r="D335" s="58">
        <f t="shared" si="89"/>
        <v>0</v>
      </c>
      <c r="E335" s="58">
        <f t="shared" si="89"/>
        <v>0</v>
      </c>
      <c r="F335" s="58">
        <f t="shared" si="89"/>
        <v>0</v>
      </c>
      <c r="G335" s="58">
        <f t="shared" si="89"/>
        <v>0</v>
      </c>
      <c r="H335" s="58">
        <f t="shared" si="89"/>
        <v>0</v>
      </c>
      <c r="I335" s="58">
        <f t="shared" si="89"/>
        <v>0</v>
      </c>
      <c r="J335" s="58">
        <f t="shared" si="89"/>
        <v>0</v>
      </c>
      <c r="K335" s="58">
        <f t="shared" si="89"/>
        <v>0</v>
      </c>
      <c r="L335" s="58">
        <f t="shared" si="89"/>
        <v>0</v>
      </c>
      <c r="M335" s="58">
        <f t="shared" si="89"/>
        <v>0</v>
      </c>
      <c r="N335" s="58">
        <f t="shared" si="89"/>
        <v>0</v>
      </c>
      <c r="O335" s="58">
        <f t="shared" si="89"/>
        <v>0</v>
      </c>
      <c r="P335" s="58">
        <f t="shared" si="89"/>
        <v>0</v>
      </c>
      <c r="Q335" s="58">
        <f t="shared" si="88"/>
        <v>0</v>
      </c>
      <c r="R335" s="211" t="s">
        <v>115</v>
      </c>
      <c r="S335" s="211"/>
      <c r="T335" s="53"/>
    </row>
    <row r="336" spans="1:20" ht="26.25" customHeight="1">
      <c r="A336" s="59" t="s">
        <v>116</v>
      </c>
      <c r="B336" s="214" t="s">
        <v>117</v>
      </c>
      <c r="C336" s="214"/>
      <c r="D336" s="214"/>
      <c r="E336" s="214"/>
      <c r="F336" s="214"/>
      <c r="G336" s="214"/>
      <c r="H336" s="214"/>
      <c r="I336" s="60">
        <f>Q335</f>
        <v>0</v>
      </c>
      <c r="J336" s="61" t="s">
        <v>118</v>
      </c>
      <c r="K336" s="60">
        <f>Q331</f>
        <v>0</v>
      </c>
      <c r="L336" s="62" t="s">
        <v>53</v>
      </c>
      <c r="M336" s="60"/>
      <c r="N336" s="61"/>
      <c r="O336" s="63">
        <f>IF(K336=0,0,I336/K336)</f>
        <v>0</v>
      </c>
      <c r="P336" s="64" t="s">
        <v>69</v>
      </c>
      <c r="Q336" s="65">
        <f>IF(LEN(ROUND(O336,0))&lt;4,ROUND(O336,0),ROUND(O336,-(LEN(ROUND(O336,0))-3)))</f>
        <v>0</v>
      </c>
      <c r="R336" s="213">
        <f>S329*Q336</f>
        <v>0</v>
      </c>
      <c r="S336" s="213"/>
      <c r="T336" s="53"/>
    </row>
  </sheetData>
  <sheetProtection selectLockedCells="1" selectUnlockedCells="1"/>
  <mergeCells count="392">
    <mergeCell ref="R331:S331"/>
    <mergeCell ref="R332:S332"/>
    <mergeCell ref="R333:S333"/>
    <mergeCell ref="R334:S334"/>
    <mergeCell ref="R335:S335"/>
    <mergeCell ref="B336:H336"/>
    <mergeCell ref="R336:S336"/>
    <mergeCell ref="B327:H327"/>
    <mergeCell ref="B328:H328"/>
    <mergeCell ref="B329:Q329"/>
    <mergeCell ref="R329:R330"/>
    <mergeCell ref="S329:S330"/>
    <mergeCell ref="T329:T330"/>
    <mergeCell ref="R320:S320"/>
    <mergeCell ref="R321:S321"/>
    <mergeCell ref="R322:S322"/>
    <mergeCell ref="R323:S323"/>
    <mergeCell ref="R324:S324"/>
    <mergeCell ref="B325:H325"/>
    <mergeCell ref="R325:S325"/>
    <mergeCell ref="B316:H316"/>
    <mergeCell ref="B317:H317"/>
    <mergeCell ref="B318:Q318"/>
    <mergeCell ref="R318:R319"/>
    <mergeCell ref="S318:S319"/>
    <mergeCell ref="T318:T319"/>
    <mergeCell ref="R309:S309"/>
    <mergeCell ref="R310:S310"/>
    <mergeCell ref="R311:S311"/>
    <mergeCell ref="R312:S312"/>
    <mergeCell ref="R313:S313"/>
    <mergeCell ref="B314:H314"/>
    <mergeCell ref="R314:S314"/>
    <mergeCell ref="B305:H305"/>
    <mergeCell ref="B306:H306"/>
    <mergeCell ref="B307:Q307"/>
    <mergeCell ref="R307:R308"/>
    <mergeCell ref="S307:S308"/>
    <mergeCell ref="T307:T308"/>
    <mergeCell ref="R298:S298"/>
    <mergeCell ref="R299:S299"/>
    <mergeCell ref="R300:S300"/>
    <mergeCell ref="R301:S301"/>
    <mergeCell ref="R302:S302"/>
    <mergeCell ref="B303:H303"/>
    <mergeCell ref="R303:S303"/>
    <mergeCell ref="B294:H294"/>
    <mergeCell ref="B295:H295"/>
    <mergeCell ref="B296:Q296"/>
    <mergeCell ref="R296:R297"/>
    <mergeCell ref="S296:S297"/>
    <mergeCell ref="T296:T297"/>
    <mergeCell ref="R287:S287"/>
    <mergeCell ref="R288:S288"/>
    <mergeCell ref="R289:S289"/>
    <mergeCell ref="R290:S290"/>
    <mergeCell ref="R291:S291"/>
    <mergeCell ref="B292:H292"/>
    <mergeCell ref="R292:S292"/>
    <mergeCell ref="B283:H283"/>
    <mergeCell ref="B284:H284"/>
    <mergeCell ref="B285:Q285"/>
    <mergeCell ref="R285:R286"/>
    <mergeCell ref="S285:S286"/>
    <mergeCell ref="T285:T286"/>
    <mergeCell ref="R276:S276"/>
    <mergeCell ref="R277:S277"/>
    <mergeCell ref="R278:S278"/>
    <mergeCell ref="R279:S279"/>
    <mergeCell ref="R280:S280"/>
    <mergeCell ref="B281:H281"/>
    <mergeCell ref="R281:S281"/>
    <mergeCell ref="B272:H272"/>
    <mergeCell ref="B273:H273"/>
    <mergeCell ref="B274:Q274"/>
    <mergeCell ref="R274:R275"/>
    <mergeCell ref="S274:S275"/>
    <mergeCell ref="T274:T275"/>
    <mergeCell ref="R265:S265"/>
    <mergeCell ref="R266:S266"/>
    <mergeCell ref="R267:S267"/>
    <mergeCell ref="R268:S268"/>
    <mergeCell ref="R269:S269"/>
    <mergeCell ref="B270:H270"/>
    <mergeCell ref="R270:S270"/>
    <mergeCell ref="B261:H261"/>
    <mergeCell ref="B262:H262"/>
    <mergeCell ref="B263:Q263"/>
    <mergeCell ref="R263:R264"/>
    <mergeCell ref="S263:S264"/>
    <mergeCell ref="T263:T264"/>
    <mergeCell ref="R254:S254"/>
    <mergeCell ref="R255:S255"/>
    <mergeCell ref="R256:S256"/>
    <mergeCell ref="R257:S257"/>
    <mergeCell ref="R258:S258"/>
    <mergeCell ref="B259:H259"/>
    <mergeCell ref="R259:S259"/>
    <mergeCell ref="B250:H250"/>
    <mergeCell ref="B251:H251"/>
    <mergeCell ref="B252:Q252"/>
    <mergeCell ref="R252:R253"/>
    <mergeCell ref="S252:S253"/>
    <mergeCell ref="T252:T253"/>
    <mergeCell ref="R243:S243"/>
    <mergeCell ref="R244:S244"/>
    <mergeCell ref="R245:S245"/>
    <mergeCell ref="R246:S246"/>
    <mergeCell ref="R247:S247"/>
    <mergeCell ref="B248:H248"/>
    <mergeCell ref="R248:S248"/>
    <mergeCell ref="B239:H239"/>
    <mergeCell ref="B240:H240"/>
    <mergeCell ref="B241:Q241"/>
    <mergeCell ref="R241:R242"/>
    <mergeCell ref="S241:S242"/>
    <mergeCell ref="T241:T242"/>
    <mergeCell ref="R232:S232"/>
    <mergeCell ref="R233:S233"/>
    <mergeCell ref="R234:S234"/>
    <mergeCell ref="R235:S235"/>
    <mergeCell ref="R236:S236"/>
    <mergeCell ref="B237:H237"/>
    <mergeCell ref="R237:S237"/>
    <mergeCell ref="B228:H228"/>
    <mergeCell ref="B229:H229"/>
    <mergeCell ref="B230:Q230"/>
    <mergeCell ref="R230:R231"/>
    <mergeCell ref="S230:S231"/>
    <mergeCell ref="T230:T231"/>
    <mergeCell ref="R221:S221"/>
    <mergeCell ref="R222:S222"/>
    <mergeCell ref="R223:S223"/>
    <mergeCell ref="R224:S224"/>
    <mergeCell ref="R225:S225"/>
    <mergeCell ref="B226:H226"/>
    <mergeCell ref="R226:S226"/>
    <mergeCell ref="B217:H217"/>
    <mergeCell ref="B218:H218"/>
    <mergeCell ref="B219:Q219"/>
    <mergeCell ref="R219:R220"/>
    <mergeCell ref="S219:S220"/>
    <mergeCell ref="T219:T220"/>
    <mergeCell ref="R210:S210"/>
    <mergeCell ref="R211:S211"/>
    <mergeCell ref="R212:S212"/>
    <mergeCell ref="R213:S213"/>
    <mergeCell ref="R214:S214"/>
    <mergeCell ref="B215:H215"/>
    <mergeCell ref="R215:S215"/>
    <mergeCell ref="B206:H206"/>
    <mergeCell ref="B207:H207"/>
    <mergeCell ref="B208:Q208"/>
    <mergeCell ref="R208:R209"/>
    <mergeCell ref="S208:S209"/>
    <mergeCell ref="T208:T209"/>
    <mergeCell ref="R199:S199"/>
    <mergeCell ref="R200:S200"/>
    <mergeCell ref="R201:S201"/>
    <mergeCell ref="R202:S202"/>
    <mergeCell ref="R203:S203"/>
    <mergeCell ref="B204:H204"/>
    <mergeCell ref="R204:S204"/>
    <mergeCell ref="B195:H195"/>
    <mergeCell ref="B196:H196"/>
    <mergeCell ref="B197:Q197"/>
    <mergeCell ref="R197:R198"/>
    <mergeCell ref="S197:S198"/>
    <mergeCell ref="T197:T198"/>
    <mergeCell ref="R188:S188"/>
    <mergeCell ref="R189:S189"/>
    <mergeCell ref="R190:S190"/>
    <mergeCell ref="R191:S191"/>
    <mergeCell ref="R192:S192"/>
    <mergeCell ref="B193:H193"/>
    <mergeCell ref="R193:S193"/>
    <mergeCell ref="B184:H184"/>
    <mergeCell ref="B185:H185"/>
    <mergeCell ref="B186:Q186"/>
    <mergeCell ref="R186:R187"/>
    <mergeCell ref="S186:S187"/>
    <mergeCell ref="T186:T187"/>
    <mergeCell ref="R177:S177"/>
    <mergeCell ref="R178:S178"/>
    <mergeCell ref="R179:S179"/>
    <mergeCell ref="R180:S180"/>
    <mergeCell ref="R181:S181"/>
    <mergeCell ref="B182:H182"/>
    <mergeCell ref="R182:S182"/>
    <mergeCell ref="B173:H173"/>
    <mergeCell ref="B174:H174"/>
    <mergeCell ref="B175:Q175"/>
    <mergeCell ref="R175:R176"/>
    <mergeCell ref="S175:S176"/>
    <mergeCell ref="T175:T176"/>
    <mergeCell ref="R166:S166"/>
    <mergeCell ref="R167:S167"/>
    <mergeCell ref="R168:S168"/>
    <mergeCell ref="R169:S169"/>
    <mergeCell ref="R170:S170"/>
    <mergeCell ref="B171:H171"/>
    <mergeCell ref="R171:S171"/>
    <mergeCell ref="B162:H162"/>
    <mergeCell ref="B163:H163"/>
    <mergeCell ref="B164:Q164"/>
    <mergeCell ref="R164:R165"/>
    <mergeCell ref="S164:S165"/>
    <mergeCell ref="T164:T165"/>
    <mergeCell ref="R155:S155"/>
    <mergeCell ref="R156:S156"/>
    <mergeCell ref="R157:S157"/>
    <mergeCell ref="R158:S158"/>
    <mergeCell ref="R159:S159"/>
    <mergeCell ref="B160:H160"/>
    <mergeCell ref="R160:S160"/>
    <mergeCell ref="B151:H151"/>
    <mergeCell ref="B152:H152"/>
    <mergeCell ref="B153:Q153"/>
    <mergeCell ref="R153:R154"/>
    <mergeCell ref="S153:S154"/>
    <mergeCell ref="T153:T154"/>
    <mergeCell ref="R144:S144"/>
    <mergeCell ref="R145:S145"/>
    <mergeCell ref="R146:S146"/>
    <mergeCell ref="R147:S147"/>
    <mergeCell ref="R148:S148"/>
    <mergeCell ref="B149:H149"/>
    <mergeCell ref="R149:S149"/>
    <mergeCell ref="B140:H140"/>
    <mergeCell ref="B141:H141"/>
    <mergeCell ref="B142:Q142"/>
    <mergeCell ref="R142:R143"/>
    <mergeCell ref="S142:S143"/>
    <mergeCell ref="T142:T143"/>
    <mergeCell ref="R133:S133"/>
    <mergeCell ref="R134:S134"/>
    <mergeCell ref="R135:S135"/>
    <mergeCell ref="R136:S136"/>
    <mergeCell ref="R137:S137"/>
    <mergeCell ref="B138:H138"/>
    <mergeCell ref="R138:S138"/>
    <mergeCell ref="B129:H129"/>
    <mergeCell ref="B130:H130"/>
    <mergeCell ref="B131:Q131"/>
    <mergeCell ref="R131:R132"/>
    <mergeCell ref="S131:S132"/>
    <mergeCell ref="T131:T132"/>
    <mergeCell ref="R122:S122"/>
    <mergeCell ref="R123:S123"/>
    <mergeCell ref="R124:S124"/>
    <mergeCell ref="R125:S125"/>
    <mergeCell ref="R126:S126"/>
    <mergeCell ref="B127:H127"/>
    <mergeCell ref="R127:S127"/>
    <mergeCell ref="B118:H118"/>
    <mergeCell ref="B119:H119"/>
    <mergeCell ref="B120:Q120"/>
    <mergeCell ref="R120:R121"/>
    <mergeCell ref="S120:S121"/>
    <mergeCell ref="T120:T121"/>
    <mergeCell ref="R111:S111"/>
    <mergeCell ref="R112:S112"/>
    <mergeCell ref="R113:S113"/>
    <mergeCell ref="R114:S114"/>
    <mergeCell ref="R115:S115"/>
    <mergeCell ref="B116:H116"/>
    <mergeCell ref="R116:S116"/>
    <mergeCell ref="B107:H107"/>
    <mergeCell ref="B108:H108"/>
    <mergeCell ref="B109:Q109"/>
    <mergeCell ref="R109:R110"/>
    <mergeCell ref="S109:S110"/>
    <mergeCell ref="T109:T110"/>
    <mergeCell ref="R100:S100"/>
    <mergeCell ref="R101:S101"/>
    <mergeCell ref="R102:S102"/>
    <mergeCell ref="R103:S103"/>
    <mergeCell ref="R104:S104"/>
    <mergeCell ref="B105:H105"/>
    <mergeCell ref="R105:S105"/>
    <mergeCell ref="B96:H96"/>
    <mergeCell ref="B97:H97"/>
    <mergeCell ref="B98:Q98"/>
    <mergeCell ref="R98:R99"/>
    <mergeCell ref="S98:S99"/>
    <mergeCell ref="T98:T99"/>
    <mergeCell ref="R89:S89"/>
    <mergeCell ref="R90:S90"/>
    <mergeCell ref="R91:S91"/>
    <mergeCell ref="R92:S92"/>
    <mergeCell ref="R93:S93"/>
    <mergeCell ref="B94:H94"/>
    <mergeCell ref="R94:S94"/>
    <mergeCell ref="B85:H85"/>
    <mergeCell ref="B86:H86"/>
    <mergeCell ref="B87:Q87"/>
    <mergeCell ref="R87:R88"/>
    <mergeCell ref="S87:S88"/>
    <mergeCell ref="T87:T88"/>
    <mergeCell ref="R78:S78"/>
    <mergeCell ref="R79:S79"/>
    <mergeCell ref="R80:S80"/>
    <mergeCell ref="R81:S81"/>
    <mergeCell ref="R82:S82"/>
    <mergeCell ref="B83:H83"/>
    <mergeCell ref="R83:S83"/>
    <mergeCell ref="B74:H74"/>
    <mergeCell ref="B75:H75"/>
    <mergeCell ref="B76:Q76"/>
    <mergeCell ref="R76:R77"/>
    <mergeCell ref="S76:S77"/>
    <mergeCell ref="T76:T77"/>
    <mergeCell ref="R67:S67"/>
    <mergeCell ref="R68:S68"/>
    <mergeCell ref="R69:S69"/>
    <mergeCell ref="R70:S70"/>
    <mergeCell ref="R71:S71"/>
    <mergeCell ref="B72:H72"/>
    <mergeCell ref="R72:S72"/>
    <mergeCell ref="B63:H63"/>
    <mergeCell ref="B64:H64"/>
    <mergeCell ref="B65:Q65"/>
    <mergeCell ref="R65:R66"/>
    <mergeCell ref="S65:S66"/>
    <mergeCell ref="T65:T66"/>
    <mergeCell ref="R56:S56"/>
    <mergeCell ref="R57:S57"/>
    <mergeCell ref="R58:S58"/>
    <mergeCell ref="R59:S59"/>
    <mergeCell ref="R60:S60"/>
    <mergeCell ref="B61:H61"/>
    <mergeCell ref="R61:S61"/>
    <mergeCell ref="B52:H52"/>
    <mergeCell ref="B53:H53"/>
    <mergeCell ref="B54:Q54"/>
    <mergeCell ref="R54:R55"/>
    <mergeCell ref="S54:S55"/>
    <mergeCell ref="T54:T55"/>
    <mergeCell ref="R45:S45"/>
    <mergeCell ref="R46:S46"/>
    <mergeCell ref="R47:S47"/>
    <mergeCell ref="R48:S48"/>
    <mergeCell ref="R49:S49"/>
    <mergeCell ref="B50:H50"/>
    <mergeCell ref="R50:S50"/>
    <mergeCell ref="B41:H41"/>
    <mergeCell ref="B42:H42"/>
    <mergeCell ref="B43:Q43"/>
    <mergeCell ref="R43:R44"/>
    <mergeCell ref="S43:S44"/>
    <mergeCell ref="T43:T44"/>
    <mergeCell ref="R34:S34"/>
    <mergeCell ref="R35:S35"/>
    <mergeCell ref="R36:S36"/>
    <mergeCell ref="R37:S37"/>
    <mergeCell ref="R38:S38"/>
    <mergeCell ref="B39:H39"/>
    <mergeCell ref="R39:S39"/>
    <mergeCell ref="B30:H30"/>
    <mergeCell ref="B31:H31"/>
    <mergeCell ref="B32:Q32"/>
    <mergeCell ref="R32:R33"/>
    <mergeCell ref="S32:S33"/>
    <mergeCell ref="T32:T33"/>
    <mergeCell ref="R23:S23"/>
    <mergeCell ref="R24:S24"/>
    <mergeCell ref="R25:S25"/>
    <mergeCell ref="R26:S26"/>
    <mergeCell ref="R27:S27"/>
    <mergeCell ref="B28:H28"/>
    <mergeCell ref="R28:S28"/>
    <mergeCell ref="A15:S15"/>
    <mergeCell ref="A17:V17"/>
    <mergeCell ref="B19:H19"/>
    <mergeCell ref="B20:H20"/>
    <mergeCell ref="B21:Q21"/>
    <mergeCell ref="R21:R22"/>
    <mergeCell ref="S21:S22"/>
    <mergeCell ref="T21:T22"/>
    <mergeCell ref="T5:T6"/>
    <mergeCell ref="R7:S7"/>
    <mergeCell ref="R8:S8"/>
    <mergeCell ref="R9:S9"/>
    <mergeCell ref="R10:S10"/>
    <mergeCell ref="R11:S11"/>
    <mergeCell ref="B12:H12"/>
    <mergeCell ref="R12:S12"/>
    <mergeCell ref="B3:H3"/>
    <mergeCell ref="B4:H4"/>
    <mergeCell ref="B5:Q5"/>
    <mergeCell ref="R5:R6"/>
    <mergeCell ref="S5:S6"/>
  </mergeCells>
  <phoneticPr fontId="35"/>
  <pageMargins left="0.51180555555555551" right="0.19652777777777777" top="0.39374999999999999" bottom="0.43333333333333335" header="0.51180555555555551" footer="0.51180555555555551"/>
  <pageSetup paperSize="9"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zoomScaleNormal="100" workbookViewId="0"/>
  </sheetViews>
  <sheetFormatPr defaultRowHeight="13.5"/>
  <cols>
    <col min="1" max="1" width="7.875" customWidth="1"/>
    <col min="2" max="2" width="11.125" customWidth="1"/>
    <col min="3" max="3" width="12.375" customWidth="1"/>
    <col min="4" max="4" width="9" customWidth="1"/>
    <col min="5" max="5" width="5" customWidth="1"/>
    <col min="6" max="6" width="20.625" customWidth="1"/>
    <col min="7" max="7" width="20.125" customWidth="1"/>
    <col min="8" max="8" width="7.875" customWidth="1"/>
    <col min="9" max="9" width="15.125" customWidth="1"/>
  </cols>
  <sheetData>
    <row r="1" spans="1:12" ht="14.25">
      <c r="H1" s="10" t="s">
        <v>94</v>
      </c>
    </row>
    <row r="2" spans="1:12">
      <c r="A2" s="36" t="s">
        <v>176</v>
      </c>
      <c r="B2" s="35"/>
      <c r="C2" s="35"/>
      <c r="D2" s="35"/>
      <c r="E2" s="35"/>
      <c r="F2" s="35"/>
      <c r="G2" s="35"/>
      <c r="H2" s="35"/>
      <c r="I2" s="35"/>
      <c r="J2" s="35"/>
      <c r="K2" s="35"/>
      <c r="L2" s="35"/>
    </row>
    <row r="3" spans="1:12" ht="24" customHeight="1">
      <c r="A3" s="221" t="s">
        <v>155</v>
      </c>
      <c r="B3" s="221"/>
      <c r="C3" s="221"/>
      <c r="D3" s="70" t="s">
        <v>156</v>
      </c>
      <c r="E3" s="222">
        <f>'スライド額算定調書（計算書）'!H5</f>
        <v>40000000</v>
      </c>
      <c r="F3" s="222"/>
      <c r="G3" s="69" t="s">
        <v>157</v>
      </c>
      <c r="H3" s="38" t="s">
        <v>158</v>
      </c>
      <c r="I3" s="71">
        <f>E3*0.01</f>
        <v>400000</v>
      </c>
      <c r="J3" s="35"/>
      <c r="K3" s="35"/>
      <c r="L3" s="35"/>
    </row>
    <row r="4" spans="1:12" ht="22.5" customHeight="1">
      <c r="A4" s="210" t="s">
        <v>74</v>
      </c>
      <c r="B4" s="210"/>
      <c r="C4" s="210"/>
      <c r="D4" s="38" t="s">
        <v>73</v>
      </c>
      <c r="E4" s="223">
        <f>工事情報入力!B8</f>
        <v>0.89090910000000001</v>
      </c>
      <c r="F4" s="223"/>
      <c r="G4" s="72"/>
      <c r="H4" s="73"/>
      <c r="I4" s="74"/>
      <c r="J4" s="35"/>
      <c r="K4" s="35"/>
      <c r="L4" s="35"/>
    </row>
    <row r="5" spans="1:12" ht="22.5" customHeight="1">
      <c r="A5" s="203" t="s">
        <v>159</v>
      </c>
      <c r="B5" s="203"/>
      <c r="C5" s="75" t="s">
        <v>102</v>
      </c>
      <c r="D5" s="4" t="s">
        <v>160</v>
      </c>
      <c r="E5" s="4" t="s">
        <v>161</v>
      </c>
      <c r="F5" s="32" t="s">
        <v>162</v>
      </c>
      <c r="G5" s="32" t="s">
        <v>112</v>
      </c>
      <c r="H5" s="210" t="s">
        <v>115</v>
      </c>
      <c r="I5" s="210"/>
      <c r="J5" s="35"/>
      <c r="K5" s="35"/>
      <c r="L5" s="35"/>
    </row>
    <row r="6" spans="1:12" ht="20.100000000000001" customHeight="1">
      <c r="A6" s="4" t="str">
        <f>判定As材!A3</f>
        <v>品目１</v>
      </c>
      <c r="B6" s="89" t="str">
        <f>判定As材!A4</f>
        <v>アスファルト混合物（金沢地区）</v>
      </c>
      <c r="C6" s="90" t="str">
        <f>判定As材!A6</f>
        <v>密粒度アスコン(13F)
再生材混入率50%以下</v>
      </c>
      <c r="D6" s="34">
        <f>判定As材!S5</f>
        <v>290</v>
      </c>
      <c r="E6" s="31" t="str">
        <f>判定As材!K3</f>
        <v>ｔ</v>
      </c>
      <c r="F6" s="34">
        <f>判定As材!R8</f>
        <v>2865200</v>
      </c>
      <c r="G6" s="34">
        <f>判定As材!R10</f>
        <v>2839100</v>
      </c>
      <c r="H6" s="220">
        <f>判定As材!R12</f>
        <v>0</v>
      </c>
      <c r="I6" s="220"/>
      <c r="J6" s="35"/>
      <c r="K6" s="35"/>
    </row>
    <row r="7" spans="1:12" ht="20.100000000000001" customHeight="1">
      <c r="A7" s="4" t="str">
        <f>判定As材!A19</f>
        <v>品目２</v>
      </c>
      <c r="B7" s="89">
        <f>判定As材!A20</f>
        <v>0</v>
      </c>
      <c r="C7" s="90">
        <f>判定As材!A22</f>
        <v>0</v>
      </c>
      <c r="D7" s="34">
        <f>判定As材!S21</f>
        <v>0</v>
      </c>
      <c r="E7" s="31" t="str">
        <f>判定As材!K19</f>
        <v>本</v>
      </c>
      <c r="F7" s="34">
        <f>判定As材!R24</f>
        <v>0</v>
      </c>
      <c r="G7" s="34">
        <f>判定As材!R26</f>
        <v>0</v>
      </c>
      <c r="H7" s="220">
        <f>判定As材!R28</f>
        <v>0</v>
      </c>
      <c r="I7" s="220"/>
      <c r="J7" s="35"/>
      <c r="K7" s="35"/>
    </row>
    <row r="8" spans="1:12" ht="20.100000000000001" customHeight="1">
      <c r="A8" s="4" t="str">
        <f>判定As材!A30</f>
        <v>品目３</v>
      </c>
      <c r="B8" s="89">
        <f>判定As材!A31</f>
        <v>0</v>
      </c>
      <c r="C8" s="90">
        <f>判定As材!A33</f>
        <v>0</v>
      </c>
      <c r="D8" s="34">
        <f>判定As材!S32</f>
        <v>0</v>
      </c>
      <c r="E8" s="31" t="str">
        <f>判定As材!K30</f>
        <v>本</v>
      </c>
      <c r="F8" s="34">
        <f>判定As材!R35</f>
        <v>0</v>
      </c>
      <c r="G8" s="34">
        <f>判定As材!R37</f>
        <v>0</v>
      </c>
      <c r="H8" s="220">
        <f>判定As材!R39</f>
        <v>0</v>
      </c>
      <c r="I8" s="220"/>
      <c r="J8" s="35"/>
      <c r="K8" s="35"/>
    </row>
    <row r="9" spans="1:12" ht="20.100000000000001" customHeight="1">
      <c r="A9" s="4" t="str">
        <f>判定As材!A41</f>
        <v>品目４</v>
      </c>
      <c r="B9" s="89">
        <f>判定As材!A42</f>
        <v>0</v>
      </c>
      <c r="C9" s="90">
        <f>判定As材!A44</f>
        <v>0</v>
      </c>
      <c r="D9" s="34">
        <f>判定As材!S43</f>
        <v>0</v>
      </c>
      <c r="E9" s="31" t="str">
        <f>判定As材!K41</f>
        <v>本</v>
      </c>
      <c r="F9" s="34">
        <f>判定As材!R46</f>
        <v>0</v>
      </c>
      <c r="G9" s="34">
        <f>判定As材!R48</f>
        <v>0</v>
      </c>
      <c r="H9" s="220">
        <f>判定As材!R50</f>
        <v>0</v>
      </c>
      <c r="I9" s="220"/>
      <c r="J9" s="35"/>
      <c r="K9" s="35"/>
    </row>
    <row r="10" spans="1:12" ht="20.100000000000001" customHeight="1">
      <c r="A10" s="4" t="str">
        <f>判定As材!A52</f>
        <v>品目５</v>
      </c>
      <c r="B10" s="89">
        <f>判定As材!A53</f>
        <v>0</v>
      </c>
      <c r="C10" s="90">
        <f>判定As材!A55</f>
        <v>0</v>
      </c>
      <c r="D10" s="34">
        <f>判定As材!S54</f>
        <v>0</v>
      </c>
      <c r="E10" s="31" t="str">
        <f>判定As材!K52</f>
        <v>本</v>
      </c>
      <c r="F10" s="34">
        <f>判定As材!R57</f>
        <v>0</v>
      </c>
      <c r="G10" s="34">
        <f>判定As材!R59</f>
        <v>0</v>
      </c>
      <c r="H10" s="220">
        <f>判定As材!R61</f>
        <v>0</v>
      </c>
      <c r="I10" s="220"/>
      <c r="J10" s="76"/>
      <c r="K10" s="35"/>
    </row>
    <row r="11" spans="1:12" ht="20.100000000000001" customHeight="1">
      <c r="A11" s="4" t="str">
        <f>判定As材!A63</f>
        <v>品目６</v>
      </c>
      <c r="B11" s="89">
        <f>判定As材!A64</f>
        <v>0</v>
      </c>
      <c r="C11" s="90">
        <f>判定As材!A66</f>
        <v>0</v>
      </c>
      <c r="D11" s="34">
        <f>判定As材!S65</f>
        <v>0</v>
      </c>
      <c r="E11" s="31" t="str">
        <f>判定As材!K63</f>
        <v>本</v>
      </c>
      <c r="F11" s="34">
        <f>判定As材!R68</f>
        <v>0</v>
      </c>
      <c r="G11" s="34">
        <f>判定As材!R70</f>
        <v>0</v>
      </c>
      <c r="H11" s="220">
        <f>判定As材!R72</f>
        <v>0</v>
      </c>
      <c r="I11" s="220"/>
    </row>
    <row r="12" spans="1:12" ht="20.100000000000001" customHeight="1">
      <c r="A12" s="4" t="str">
        <f>判定As材!A74</f>
        <v>品目７</v>
      </c>
      <c r="B12" s="89">
        <f>判定As材!A75</f>
        <v>0</v>
      </c>
      <c r="C12" s="90">
        <f>判定As材!A77</f>
        <v>0</v>
      </c>
      <c r="D12" s="34">
        <f>判定As材!S76</f>
        <v>0</v>
      </c>
      <c r="E12" s="31" t="str">
        <f>判定As材!K74</f>
        <v>本</v>
      </c>
      <c r="F12" s="34">
        <f>判定As材!R79</f>
        <v>0</v>
      </c>
      <c r="G12" s="34">
        <f>判定As材!R81</f>
        <v>0</v>
      </c>
      <c r="H12" s="220">
        <f>判定As材!R83</f>
        <v>0</v>
      </c>
      <c r="I12" s="220"/>
    </row>
    <row r="13" spans="1:12" ht="20.100000000000001" customHeight="1">
      <c r="A13" s="4" t="str">
        <f>判定As材!A85</f>
        <v>品目８</v>
      </c>
      <c r="B13" s="89">
        <f>判定As材!A86</f>
        <v>0</v>
      </c>
      <c r="C13" s="90">
        <f>判定As材!A88</f>
        <v>0</v>
      </c>
      <c r="D13" s="34">
        <f>判定As材!S87</f>
        <v>0</v>
      </c>
      <c r="E13" s="31" t="str">
        <f>判定As材!K85</f>
        <v>本</v>
      </c>
      <c r="F13" s="34">
        <f>判定As材!R90</f>
        <v>0</v>
      </c>
      <c r="G13" s="34">
        <f>判定As材!R92</f>
        <v>0</v>
      </c>
      <c r="H13" s="220">
        <f>判定As材!R94</f>
        <v>0</v>
      </c>
      <c r="I13" s="220"/>
    </row>
    <row r="14" spans="1:12" ht="20.100000000000001" customHeight="1">
      <c r="A14" s="4" t="str">
        <f>判定As材!A96</f>
        <v>品目９</v>
      </c>
      <c r="B14" s="89">
        <f>判定As材!A97</f>
        <v>0</v>
      </c>
      <c r="C14" s="90">
        <f>判定As材!A99</f>
        <v>0</v>
      </c>
      <c r="D14" s="34">
        <f>判定As材!S98</f>
        <v>0</v>
      </c>
      <c r="E14" s="31" t="str">
        <f>判定As材!K96</f>
        <v>本</v>
      </c>
      <c r="F14" s="34">
        <f>判定As材!R101</f>
        <v>0</v>
      </c>
      <c r="G14" s="34">
        <f>判定As材!R103</f>
        <v>0</v>
      </c>
      <c r="H14" s="220">
        <f>判定As材!R105</f>
        <v>0</v>
      </c>
      <c r="I14" s="220"/>
    </row>
    <row r="15" spans="1:12" ht="20.100000000000001" customHeight="1">
      <c r="A15" s="4" t="str">
        <f>判定As材!A107</f>
        <v>品目１０</v>
      </c>
      <c r="B15" s="89">
        <f>判定As材!A108</f>
        <v>0</v>
      </c>
      <c r="C15" s="90">
        <f>判定As材!A110</f>
        <v>0</v>
      </c>
      <c r="D15" s="34">
        <f>判定As材!S109</f>
        <v>0</v>
      </c>
      <c r="E15" s="31" t="str">
        <f>判定As材!K107</f>
        <v>本</v>
      </c>
      <c r="F15" s="34">
        <f>判定As材!R112</f>
        <v>0</v>
      </c>
      <c r="G15" s="34">
        <f>判定As材!R114</f>
        <v>0</v>
      </c>
      <c r="H15" s="220">
        <f>判定As材!R116</f>
        <v>0</v>
      </c>
      <c r="I15" s="220"/>
    </row>
    <row r="16" spans="1:12" ht="20.100000000000001" customHeight="1">
      <c r="A16" s="4" t="str">
        <f>判定As材!A118</f>
        <v>品目１１</v>
      </c>
      <c r="B16" s="89">
        <f>判定As材!A119</f>
        <v>0</v>
      </c>
      <c r="C16" s="90">
        <f>判定As材!A121</f>
        <v>0</v>
      </c>
      <c r="D16" s="34">
        <f>判定As材!S120</f>
        <v>0</v>
      </c>
      <c r="E16" s="31" t="str">
        <f>判定As材!K118</f>
        <v>本</v>
      </c>
      <c r="F16" s="34">
        <f>判定As材!R123</f>
        <v>0</v>
      </c>
      <c r="G16" s="34">
        <f>判定As材!R125</f>
        <v>0</v>
      </c>
      <c r="H16" s="220">
        <f>判定As材!R127</f>
        <v>0</v>
      </c>
      <c r="I16" s="220"/>
    </row>
    <row r="17" spans="1:9" ht="20.100000000000001" customHeight="1">
      <c r="A17" s="4" t="str">
        <f>判定As材!A129</f>
        <v>品目１２</v>
      </c>
      <c r="B17" s="89">
        <f>判定As材!A130</f>
        <v>0</v>
      </c>
      <c r="C17" s="90">
        <f>判定As材!A132</f>
        <v>0</v>
      </c>
      <c r="D17" s="34">
        <f>判定As材!S131</f>
        <v>0</v>
      </c>
      <c r="E17" s="31" t="str">
        <f>判定As材!K129</f>
        <v>本</v>
      </c>
      <c r="F17" s="34">
        <f>判定As材!R134</f>
        <v>0</v>
      </c>
      <c r="G17" s="34">
        <f>判定As材!R136</f>
        <v>0</v>
      </c>
      <c r="H17" s="220">
        <f>判定As材!R138</f>
        <v>0</v>
      </c>
      <c r="I17" s="220"/>
    </row>
    <row r="18" spans="1:9" ht="20.100000000000001" customHeight="1">
      <c r="A18" s="4" t="str">
        <f>判定As材!A140</f>
        <v>品目１３</v>
      </c>
      <c r="B18" s="89">
        <f>判定As材!A141</f>
        <v>0</v>
      </c>
      <c r="C18" s="90">
        <f>判定As材!A143</f>
        <v>0</v>
      </c>
      <c r="D18" s="34">
        <f>判定As材!S142</f>
        <v>0</v>
      </c>
      <c r="E18" s="31" t="str">
        <f>判定As材!K140</f>
        <v>本</v>
      </c>
      <c r="F18" s="34">
        <f>判定As材!R145</f>
        <v>0</v>
      </c>
      <c r="G18" s="34">
        <f>判定As材!R147</f>
        <v>0</v>
      </c>
      <c r="H18" s="220">
        <f>判定As材!R149</f>
        <v>0</v>
      </c>
      <c r="I18" s="220"/>
    </row>
    <row r="19" spans="1:9" ht="20.100000000000001" customHeight="1">
      <c r="A19" s="4" t="str">
        <f>判定As材!A151</f>
        <v>品目１４</v>
      </c>
      <c r="B19" s="89">
        <f>判定As材!A152</f>
        <v>0</v>
      </c>
      <c r="C19" s="90">
        <f>判定As材!A154</f>
        <v>0</v>
      </c>
      <c r="D19" s="34">
        <f>判定As材!S153</f>
        <v>0</v>
      </c>
      <c r="E19" s="31" t="str">
        <f>判定As材!K151</f>
        <v>本</v>
      </c>
      <c r="F19" s="34">
        <f>判定As材!R156</f>
        <v>0</v>
      </c>
      <c r="G19" s="34">
        <f>判定As材!R158</f>
        <v>0</v>
      </c>
      <c r="H19" s="220">
        <f>判定As材!R160</f>
        <v>0</v>
      </c>
      <c r="I19" s="220"/>
    </row>
    <row r="20" spans="1:9" ht="20.100000000000001" customHeight="1">
      <c r="A20" s="4" t="str">
        <f>判定As材!A162</f>
        <v>品目１５</v>
      </c>
      <c r="B20" s="89">
        <f>判定As材!A163</f>
        <v>0</v>
      </c>
      <c r="C20" s="90">
        <f>判定As材!A165</f>
        <v>0</v>
      </c>
      <c r="D20" s="34">
        <f>判定As材!S164</f>
        <v>0</v>
      </c>
      <c r="E20" s="31" t="str">
        <f>判定As材!K162</f>
        <v>本</v>
      </c>
      <c r="F20" s="34">
        <f>判定As材!R167</f>
        <v>0</v>
      </c>
      <c r="G20" s="34">
        <f>判定As材!R169</f>
        <v>0</v>
      </c>
      <c r="H20" s="220">
        <f>判定As材!R171</f>
        <v>0</v>
      </c>
      <c r="I20" s="220"/>
    </row>
    <row r="21" spans="1:9" ht="20.100000000000001" customHeight="1">
      <c r="A21" s="4" t="str">
        <f>判定As材!A173</f>
        <v>品目１６</v>
      </c>
      <c r="B21" s="89">
        <f>判定As材!A174</f>
        <v>0</v>
      </c>
      <c r="C21" s="90">
        <f>判定As材!A176</f>
        <v>0</v>
      </c>
      <c r="D21" s="34">
        <f>判定As材!S175</f>
        <v>0</v>
      </c>
      <c r="E21" s="31" t="str">
        <f>判定As材!K173</f>
        <v>本</v>
      </c>
      <c r="F21" s="34">
        <f>判定As材!R178</f>
        <v>0</v>
      </c>
      <c r="G21" s="34">
        <f>判定As材!R180</f>
        <v>0</v>
      </c>
      <c r="H21" s="220">
        <f>判定As材!R182</f>
        <v>0</v>
      </c>
      <c r="I21" s="220"/>
    </row>
    <row r="22" spans="1:9" ht="20.100000000000001" customHeight="1">
      <c r="A22" s="4" t="str">
        <f>判定As材!A184</f>
        <v>品目１７</v>
      </c>
      <c r="B22" s="89">
        <f>判定As材!A185</f>
        <v>0</v>
      </c>
      <c r="C22" s="90">
        <f>判定As材!A187</f>
        <v>0</v>
      </c>
      <c r="D22" s="34">
        <f>判定As材!S186</f>
        <v>0</v>
      </c>
      <c r="E22" s="31" t="str">
        <f>判定As材!K184</f>
        <v>本</v>
      </c>
      <c r="F22" s="34">
        <f>判定As材!R189</f>
        <v>0</v>
      </c>
      <c r="G22" s="34">
        <f>判定As材!R191</f>
        <v>0</v>
      </c>
      <c r="H22" s="220">
        <f>判定As材!R193</f>
        <v>0</v>
      </c>
      <c r="I22" s="220"/>
    </row>
    <row r="23" spans="1:9" ht="20.100000000000001" customHeight="1">
      <c r="A23" s="4" t="str">
        <f>判定As材!A195</f>
        <v>品目１８</v>
      </c>
      <c r="B23" s="89">
        <f>判定As材!A196</f>
        <v>0</v>
      </c>
      <c r="C23" s="90">
        <f>判定As材!A198</f>
        <v>0</v>
      </c>
      <c r="D23" s="34">
        <f>判定As材!S197</f>
        <v>0</v>
      </c>
      <c r="E23" s="31" t="str">
        <f>判定As材!K195</f>
        <v>本</v>
      </c>
      <c r="F23" s="34">
        <f>判定As材!R200</f>
        <v>0</v>
      </c>
      <c r="G23" s="34">
        <f>判定As材!R202</f>
        <v>0</v>
      </c>
      <c r="H23" s="220">
        <f>判定As材!R204</f>
        <v>0</v>
      </c>
      <c r="I23" s="220"/>
    </row>
    <row r="24" spans="1:9" ht="20.100000000000001" customHeight="1">
      <c r="A24" s="4" t="str">
        <f>判定As材!A206</f>
        <v>品目１９</v>
      </c>
      <c r="B24" s="89">
        <f>判定As材!A207</f>
        <v>0</v>
      </c>
      <c r="C24" s="90">
        <f>判定As材!A209</f>
        <v>0</v>
      </c>
      <c r="D24" s="34">
        <f>判定As材!S208</f>
        <v>0</v>
      </c>
      <c r="E24" s="31" t="str">
        <f>判定As材!K206</f>
        <v>本</v>
      </c>
      <c r="F24" s="34">
        <f>判定As材!R211</f>
        <v>0</v>
      </c>
      <c r="G24" s="34">
        <f>判定As材!R213</f>
        <v>0</v>
      </c>
      <c r="H24" s="220">
        <f>判定As材!R215</f>
        <v>0</v>
      </c>
      <c r="I24" s="220"/>
    </row>
    <row r="25" spans="1:9" ht="20.100000000000001" customHeight="1">
      <c r="A25" s="4" t="str">
        <f>判定As材!A217</f>
        <v>品目２０</v>
      </c>
      <c r="B25" s="89">
        <f>判定As材!A218</f>
        <v>0</v>
      </c>
      <c r="C25" s="90">
        <f>判定As材!A220</f>
        <v>0</v>
      </c>
      <c r="D25" s="34">
        <f>判定As材!S219</f>
        <v>0</v>
      </c>
      <c r="E25" s="31" t="str">
        <f>判定As材!K217</f>
        <v>本</v>
      </c>
      <c r="F25" s="34">
        <f>判定As材!R222</f>
        <v>0</v>
      </c>
      <c r="G25" s="34">
        <f>判定As材!R224</f>
        <v>0</v>
      </c>
      <c r="H25" s="220">
        <f>判定As材!R226</f>
        <v>0</v>
      </c>
      <c r="I25" s="220"/>
    </row>
    <row r="26" spans="1:9" ht="20.100000000000001" customHeight="1">
      <c r="A26" s="4" t="str">
        <f>判定As材!A228</f>
        <v>品目２１</v>
      </c>
      <c r="B26" s="89">
        <f>判定As材!A229</f>
        <v>0</v>
      </c>
      <c r="C26" s="90">
        <f>判定As材!A231</f>
        <v>0</v>
      </c>
      <c r="D26" s="34">
        <f>判定As材!S230</f>
        <v>0</v>
      </c>
      <c r="E26" s="31" t="str">
        <f>判定As材!K228</f>
        <v>本</v>
      </c>
      <c r="F26" s="34">
        <f>判定As材!R233</f>
        <v>0</v>
      </c>
      <c r="G26" s="34">
        <f>判定As材!R235</f>
        <v>0</v>
      </c>
      <c r="H26" s="220">
        <f>判定As材!R237</f>
        <v>0</v>
      </c>
      <c r="I26" s="220"/>
    </row>
    <row r="27" spans="1:9" ht="20.100000000000001" customHeight="1">
      <c r="A27" s="4" t="str">
        <f>判定As材!A239</f>
        <v>品目２２</v>
      </c>
      <c r="B27" s="89">
        <f>判定As材!A240</f>
        <v>0</v>
      </c>
      <c r="C27" s="90">
        <f>判定As材!A242</f>
        <v>0</v>
      </c>
      <c r="D27" s="34">
        <f>判定As材!S241</f>
        <v>0</v>
      </c>
      <c r="E27" s="31" t="str">
        <f>判定As材!K239</f>
        <v>本</v>
      </c>
      <c r="F27" s="34">
        <f>判定As材!R244</f>
        <v>0</v>
      </c>
      <c r="G27" s="34">
        <f>判定As材!R246</f>
        <v>0</v>
      </c>
      <c r="H27" s="220">
        <f>判定As材!R248</f>
        <v>0</v>
      </c>
      <c r="I27" s="220"/>
    </row>
    <row r="28" spans="1:9" ht="20.100000000000001" customHeight="1">
      <c r="A28" s="4" t="str">
        <f>判定As材!A250</f>
        <v>品目２３</v>
      </c>
      <c r="B28" s="89">
        <f>判定As材!A251</f>
        <v>0</v>
      </c>
      <c r="C28" s="90">
        <f>判定As材!A253</f>
        <v>0</v>
      </c>
      <c r="D28" s="34">
        <f>判定As材!S252</f>
        <v>0</v>
      </c>
      <c r="E28" s="31" t="str">
        <f>判定As材!K250</f>
        <v>本</v>
      </c>
      <c r="F28" s="34">
        <f>判定As材!R255</f>
        <v>0</v>
      </c>
      <c r="G28" s="34">
        <f>判定As材!R257</f>
        <v>0</v>
      </c>
      <c r="H28" s="220">
        <f>判定As材!R259</f>
        <v>0</v>
      </c>
      <c r="I28" s="220"/>
    </row>
    <row r="29" spans="1:9" ht="20.100000000000001" customHeight="1">
      <c r="A29" s="4" t="str">
        <f>判定As材!A261</f>
        <v>品目２４</v>
      </c>
      <c r="B29" s="89">
        <f>判定As材!A262</f>
        <v>0</v>
      </c>
      <c r="C29" s="90">
        <f>判定As材!A264</f>
        <v>0</v>
      </c>
      <c r="D29" s="34">
        <f>判定As材!S263</f>
        <v>0</v>
      </c>
      <c r="E29" s="31" t="str">
        <f>判定As材!K261</f>
        <v>本</v>
      </c>
      <c r="F29" s="34">
        <f>判定As材!R266</f>
        <v>0</v>
      </c>
      <c r="G29" s="34">
        <f>判定As材!R268</f>
        <v>0</v>
      </c>
      <c r="H29" s="220">
        <f>判定As材!R270</f>
        <v>0</v>
      </c>
      <c r="I29" s="220"/>
    </row>
    <row r="30" spans="1:9" ht="20.100000000000001" customHeight="1">
      <c r="A30" s="4" t="str">
        <f>判定As材!A272</f>
        <v>品目２５</v>
      </c>
      <c r="B30" s="89">
        <f>判定As材!A273</f>
        <v>0</v>
      </c>
      <c r="C30" s="90">
        <f>判定As材!A275</f>
        <v>0</v>
      </c>
      <c r="D30" s="34">
        <f>判定As材!S274</f>
        <v>0</v>
      </c>
      <c r="E30" s="31" t="str">
        <f>判定As材!K272</f>
        <v>本</v>
      </c>
      <c r="F30" s="34">
        <f>判定As材!R277</f>
        <v>0</v>
      </c>
      <c r="G30" s="34">
        <f>判定As材!R279</f>
        <v>0</v>
      </c>
      <c r="H30" s="220">
        <f>判定As材!R281</f>
        <v>0</v>
      </c>
      <c r="I30" s="220"/>
    </row>
    <row r="31" spans="1:9" ht="20.100000000000001" customHeight="1">
      <c r="A31" s="4" t="str">
        <f>判定As材!A283</f>
        <v>品目２６</v>
      </c>
      <c r="B31" s="89">
        <f>判定As材!A284</f>
        <v>0</v>
      </c>
      <c r="C31" s="90">
        <f>判定As材!A286</f>
        <v>0</v>
      </c>
      <c r="D31" s="34">
        <f>判定As材!S285</f>
        <v>0</v>
      </c>
      <c r="E31" s="31" t="str">
        <f>判定As材!K283</f>
        <v>本</v>
      </c>
      <c r="F31" s="34">
        <f>判定As材!R288</f>
        <v>0</v>
      </c>
      <c r="G31" s="34">
        <f>判定As材!R290</f>
        <v>0</v>
      </c>
      <c r="H31" s="220">
        <f>判定As材!R292</f>
        <v>0</v>
      </c>
      <c r="I31" s="220"/>
    </row>
    <row r="32" spans="1:9" ht="20.100000000000001" customHeight="1">
      <c r="A32" s="4" t="str">
        <f>判定As材!A294</f>
        <v>品目２７</v>
      </c>
      <c r="B32" s="89">
        <f>判定As材!A295</f>
        <v>0</v>
      </c>
      <c r="C32" s="90">
        <f>判定As材!A297</f>
        <v>0</v>
      </c>
      <c r="D32" s="34">
        <f>判定As材!S296</f>
        <v>0</v>
      </c>
      <c r="E32" s="31" t="str">
        <f>判定As材!K294</f>
        <v>本</v>
      </c>
      <c r="F32" s="34">
        <f>判定As材!R299</f>
        <v>0</v>
      </c>
      <c r="G32" s="34">
        <f>判定As材!R301</f>
        <v>0</v>
      </c>
      <c r="H32" s="220">
        <f>判定As材!R303</f>
        <v>0</v>
      </c>
      <c r="I32" s="220"/>
    </row>
    <row r="33" spans="1:9" ht="20.100000000000001" customHeight="1">
      <c r="A33" s="4" t="str">
        <f>判定As材!A305</f>
        <v>品目２８</v>
      </c>
      <c r="B33" s="89">
        <f>判定As材!A306</f>
        <v>0</v>
      </c>
      <c r="C33" s="90">
        <f>判定As材!A308</f>
        <v>0</v>
      </c>
      <c r="D33" s="34">
        <f>判定As材!S307</f>
        <v>0</v>
      </c>
      <c r="E33" s="31" t="str">
        <f>判定As材!K305</f>
        <v>本</v>
      </c>
      <c r="F33" s="34">
        <f>判定As材!R310</f>
        <v>0</v>
      </c>
      <c r="G33" s="34">
        <f>判定As材!R312</f>
        <v>0</v>
      </c>
      <c r="H33" s="220">
        <f>判定As材!R314</f>
        <v>0</v>
      </c>
      <c r="I33" s="220"/>
    </row>
    <row r="34" spans="1:9" ht="20.100000000000001" customHeight="1">
      <c r="A34" s="4" t="str">
        <f>判定As材!A316</f>
        <v>品目２９</v>
      </c>
      <c r="B34" s="89">
        <f>判定As材!A317</f>
        <v>0</v>
      </c>
      <c r="C34" s="90">
        <f>判定As材!A319</f>
        <v>0</v>
      </c>
      <c r="D34" s="34">
        <f>判定As材!S318</f>
        <v>0</v>
      </c>
      <c r="E34" s="31" t="str">
        <f>判定As材!K316</f>
        <v>本</v>
      </c>
      <c r="F34" s="34">
        <f>判定As材!R321</f>
        <v>0</v>
      </c>
      <c r="G34" s="34">
        <f>判定As材!R323</f>
        <v>0</v>
      </c>
      <c r="H34" s="220">
        <f>判定As材!R325</f>
        <v>0</v>
      </c>
      <c r="I34" s="220"/>
    </row>
    <row r="35" spans="1:9" ht="20.100000000000001" customHeight="1">
      <c r="A35" s="4" t="str">
        <f>判定As材!A327</f>
        <v>品目３０</v>
      </c>
      <c r="B35" s="89">
        <f>判定As材!A328</f>
        <v>0</v>
      </c>
      <c r="C35" s="90">
        <f>判定As材!A330</f>
        <v>0</v>
      </c>
      <c r="D35" s="34">
        <f>判定As材!S329</f>
        <v>0</v>
      </c>
      <c r="E35" s="31" t="str">
        <f>判定As材!K327</f>
        <v>本</v>
      </c>
      <c r="F35" s="34">
        <f>判定As材!R332</f>
        <v>0</v>
      </c>
      <c r="G35" s="34">
        <f>判定As材!R334</f>
        <v>0</v>
      </c>
      <c r="H35" s="220">
        <f>判定As材!R336</f>
        <v>0</v>
      </c>
      <c r="I35" s="220"/>
    </row>
    <row r="36" spans="1:9" ht="27.75" customHeight="1">
      <c r="A36" s="224" t="s">
        <v>107</v>
      </c>
      <c r="B36" s="224"/>
      <c r="C36" s="224"/>
      <c r="D36" s="224"/>
      <c r="E36" s="224"/>
      <c r="F36" s="34">
        <f>SUM(F6:F35)</f>
        <v>2865200</v>
      </c>
      <c r="G36" s="34">
        <f>SUM(G6:G35)</f>
        <v>2839100</v>
      </c>
      <c r="H36" s="220">
        <f>SUM(H6:H35)</f>
        <v>0</v>
      </c>
      <c r="I36" s="220"/>
    </row>
    <row r="37" spans="1:9" ht="14.25">
      <c r="A37" s="223" t="s">
        <v>177</v>
      </c>
      <c r="B37" s="223"/>
      <c r="C37" s="225" t="s">
        <v>115</v>
      </c>
      <c r="D37" s="225"/>
      <c r="E37" s="77"/>
      <c r="F37" s="78" t="s">
        <v>164</v>
      </c>
      <c r="G37" s="77"/>
      <c r="H37" s="226"/>
      <c r="I37" s="226"/>
    </row>
    <row r="38" spans="1:9" ht="14.25">
      <c r="A38" s="223"/>
      <c r="B38" s="223"/>
      <c r="C38" s="227">
        <f>H36</f>
        <v>0</v>
      </c>
      <c r="D38" s="227"/>
      <c r="E38" s="79" t="s">
        <v>79</v>
      </c>
      <c r="F38" s="79">
        <f>E4</f>
        <v>0.89090910000000001</v>
      </c>
      <c r="G38" s="80" t="s">
        <v>165</v>
      </c>
      <c r="H38" s="228">
        <f>ROUNDDOWN(C38*F38*1.1,0)</f>
        <v>0</v>
      </c>
      <c r="I38" s="228"/>
    </row>
    <row r="39" spans="1:9" ht="14.25">
      <c r="A39" s="223" t="s">
        <v>178</v>
      </c>
      <c r="B39" s="223"/>
      <c r="C39" s="232" t="s">
        <v>112</v>
      </c>
      <c r="D39" s="232"/>
      <c r="E39" s="81"/>
      <c r="F39" s="81"/>
      <c r="G39" s="82"/>
      <c r="H39" s="233"/>
      <c r="I39" s="233"/>
    </row>
    <row r="40" spans="1:9" ht="14.25">
      <c r="A40" s="223"/>
      <c r="B40" s="223"/>
      <c r="C40" s="227">
        <f>G36</f>
        <v>2839100</v>
      </c>
      <c r="D40" s="227"/>
      <c r="E40" s="79"/>
      <c r="F40" s="80"/>
      <c r="G40" s="83" t="s">
        <v>167</v>
      </c>
      <c r="H40" s="234">
        <f>ROUNDDOWN(G36,0)</f>
        <v>2839100</v>
      </c>
      <c r="I40" s="234"/>
    </row>
    <row r="41" spans="1:9" ht="14.25">
      <c r="A41" s="223" t="s">
        <v>179</v>
      </c>
      <c r="B41" s="223"/>
      <c r="C41" s="235" t="s">
        <v>162</v>
      </c>
      <c r="D41" s="235"/>
      <c r="E41" s="81"/>
      <c r="F41" s="78" t="s">
        <v>164</v>
      </c>
      <c r="G41" s="82"/>
      <c r="H41" s="236"/>
      <c r="I41" s="236"/>
    </row>
    <row r="42" spans="1:9" ht="16.5" customHeight="1">
      <c r="A42" s="223"/>
      <c r="B42" s="223"/>
      <c r="C42" s="227">
        <f>F36</f>
        <v>2865200</v>
      </c>
      <c r="D42" s="227"/>
      <c r="E42" s="79" t="s">
        <v>79</v>
      </c>
      <c r="F42" s="79">
        <f>E4</f>
        <v>0.89090910000000001</v>
      </c>
      <c r="G42" s="80" t="s">
        <v>165</v>
      </c>
      <c r="H42" s="228">
        <f>ROUNDDOWN(C42*F42*1.1,0)</f>
        <v>2807896</v>
      </c>
      <c r="I42" s="228"/>
    </row>
    <row r="43" spans="1:9" ht="30.75" customHeight="1">
      <c r="A43" s="229" t="s">
        <v>180</v>
      </c>
      <c r="B43" s="229"/>
      <c r="C43" s="230">
        <f>IF(H38=0,H40,IF(H38&gt;=H40,H40,H38))</f>
        <v>2839100</v>
      </c>
      <c r="D43" s="230"/>
      <c r="E43" s="84" t="s">
        <v>170</v>
      </c>
      <c r="F43" s="85">
        <f>H42</f>
        <v>2807896</v>
      </c>
      <c r="G43" s="7" t="s">
        <v>167</v>
      </c>
      <c r="H43" s="7"/>
      <c r="I43" s="86">
        <f>C43-F43</f>
        <v>31204</v>
      </c>
    </row>
    <row r="44" spans="1:9">
      <c r="H44" s="231" t="str">
        <f>IF(I43&gt;I3,"1%以上で対象となる","1%以下で対象とならない")</f>
        <v>1%以下で対象とならない</v>
      </c>
      <c r="I44" s="231"/>
    </row>
  </sheetData>
  <sheetProtection selectLockedCells="1" selectUnlockedCells="1"/>
  <mergeCells count="56">
    <mergeCell ref="A43:B43"/>
    <mergeCell ref="C43:D43"/>
    <mergeCell ref="H44:I44"/>
    <mergeCell ref="A39:B40"/>
    <mergeCell ref="C39:D39"/>
    <mergeCell ref="H39:I39"/>
    <mergeCell ref="C40:D40"/>
    <mergeCell ref="H40:I40"/>
    <mergeCell ref="A41:B42"/>
    <mergeCell ref="C41:D41"/>
    <mergeCell ref="H41:I41"/>
    <mergeCell ref="C42:D42"/>
    <mergeCell ref="H42:I42"/>
    <mergeCell ref="A36:E36"/>
    <mergeCell ref="H36:I36"/>
    <mergeCell ref="A37:B38"/>
    <mergeCell ref="C37:D37"/>
    <mergeCell ref="H37:I37"/>
    <mergeCell ref="C38:D38"/>
    <mergeCell ref="H38:I38"/>
    <mergeCell ref="H35:I35"/>
    <mergeCell ref="H24:I24"/>
    <mergeCell ref="H25:I25"/>
    <mergeCell ref="H26:I26"/>
    <mergeCell ref="H27:I27"/>
    <mergeCell ref="H28:I28"/>
    <mergeCell ref="H29:I29"/>
    <mergeCell ref="H30:I30"/>
    <mergeCell ref="H31:I31"/>
    <mergeCell ref="H32:I32"/>
    <mergeCell ref="H33:I33"/>
    <mergeCell ref="H34:I34"/>
    <mergeCell ref="H23:I23"/>
    <mergeCell ref="H12:I12"/>
    <mergeCell ref="H13:I13"/>
    <mergeCell ref="H14:I14"/>
    <mergeCell ref="H15:I15"/>
    <mergeCell ref="H16:I16"/>
    <mergeCell ref="H17:I17"/>
    <mergeCell ref="H18:I18"/>
    <mergeCell ref="H19:I19"/>
    <mergeCell ref="H20:I20"/>
    <mergeCell ref="H21:I21"/>
    <mergeCell ref="H22:I22"/>
    <mergeCell ref="H11:I11"/>
    <mergeCell ref="A3:C3"/>
    <mergeCell ref="E3:F3"/>
    <mergeCell ref="A4:C4"/>
    <mergeCell ref="E4:F4"/>
    <mergeCell ref="A5:B5"/>
    <mergeCell ref="H5:I5"/>
    <mergeCell ref="H6:I6"/>
    <mergeCell ref="H7:I7"/>
    <mergeCell ref="H8:I8"/>
    <mergeCell ref="H9:I9"/>
    <mergeCell ref="H10:I10"/>
  </mergeCells>
  <phoneticPr fontId="35"/>
  <pageMargins left="0.7" right="0.7" top="0.75" bottom="0.75" header="0.51180555555555551" footer="0.51180555555555551"/>
  <pageSetup paperSize="9"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6"/>
  <sheetViews>
    <sheetView topLeftCell="A319" zoomScaleNormal="100" workbookViewId="0">
      <selection activeCell="A331" activeCellId="29" sqref="A7 A23 A34 A45 A56 A67 A78 A89 A100 A111 A122 A133 A144 A155 A166 A177 A188 A199 A210 A221 A232 A243 A254 A265 A276 A287 A298 A309 A320 A331"/>
    </sheetView>
  </sheetViews>
  <sheetFormatPr defaultRowHeight="13.5"/>
  <cols>
    <col min="1" max="1" width="20.125" style="35" customWidth="1"/>
    <col min="2" max="17" width="8.375" style="35" customWidth="1"/>
    <col min="18" max="18" width="8.125" style="35" customWidth="1"/>
    <col min="19" max="19" width="6.75" style="35" customWidth="1"/>
    <col min="20" max="20" width="9.375" style="35" customWidth="1"/>
  </cols>
  <sheetData>
    <row r="1" spans="1:20">
      <c r="R1" s="36" t="s">
        <v>94</v>
      </c>
    </row>
    <row r="2" spans="1:20" ht="18" customHeight="1">
      <c r="A2" s="10" t="s">
        <v>181</v>
      </c>
    </row>
    <row r="3" spans="1:20">
      <c r="A3" s="38" t="s">
        <v>96</v>
      </c>
      <c r="B3" s="215" t="s">
        <v>97</v>
      </c>
      <c r="C3" s="215"/>
      <c r="D3" s="215"/>
      <c r="E3" s="215"/>
      <c r="F3" s="215"/>
      <c r="G3" s="215"/>
      <c r="H3" s="215"/>
      <c r="I3" s="39" t="s">
        <v>53</v>
      </c>
      <c r="J3" s="40">
        <v>300</v>
      </c>
      <c r="K3" s="68" t="s">
        <v>182</v>
      </c>
      <c r="L3" s="42"/>
      <c r="M3" s="43"/>
      <c r="N3" s="43"/>
      <c r="O3" s="43"/>
      <c r="P3" s="43"/>
      <c r="Q3" s="43"/>
      <c r="R3" s="43"/>
      <c r="S3" s="44"/>
    </row>
    <row r="4" spans="1:20" ht="13.5" customHeight="1">
      <c r="A4" s="91" t="s">
        <v>183</v>
      </c>
      <c r="B4" s="215" t="s">
        <v>100</v>
      </c>
      <c r="C4" s="215"/>
      <c r="D4" s="215"/>
      <c r="E4" s="215"/>
      <c r="F4" s="215"/>
      <c r="G4" s="215"/>
      <c r="H4" s="215"/>
      <c r="I4" s="39" t="s">
        <v>53</v>
      </c>
      <c r="J4" s="40">
        <v>13000</v>
      </c>
      <c r="K4" s="39" t="s">
        <v>101</v>
      </c>
      <c r="L4" s="46"/>
      <c r="M4" s="47"/>
      <c r="N4" s="47"/>
      <c r="O4" s="47"/>
      <c r="P4" s="47"/>
      <c r="Q4" s="47"/>
      <c r="R4" s="43"/>
      <c r="S4" s="44"/>
    </row>
    <row r="5" spans="1:20" ht="13.5" customHeight="1">
      <c r="A5" s="38" t="s">
        <v>102</v>
      </c>
      <c r="B5" s="216" t="s">
        <v>103</v>
      </c>
      <c r="C5" s="216"/>
      <c r="D5" s="216"/>
      <c r="E5" s="216"/>
      <c r="F5" s="216"/>
      <c r="G5" s="216"/>
      <c r="H5" s="216"/>
      <c r="I5" s="216"/>
      <c r="J5" s="216"/>
      <c r="K5" s="216"/>
      <c r="L5" s="216"/>
      <c r="M5" s="216"/>
      <c r="N5" s="216"/>
      <c r="O5" s="216"/>
      <c r="P5" s="216"/>
      <c r="Q5" s="216"/>
      <c r="R5" s="217" t="s">
        <v>104</v>
      </c>
      <c r="S5" s="218">
        <f>IF(J3&gt;Q7,0,J3)</f>
        <v>300</v>
      </c>
      <c r="T5" s="210" t="s">
        <v>105</v>
      </c>
    </row>
    <row r="6" spans="1:20" ht="27.75" customHeight="1">
      <c r="A6" s="92" t="s">
        <v>184</v>
      </c>
      <c r="B6" s="48">
        <v>3</v>
      </c>
      <c r="C6" s="48">
        <v>4</v>
      </c>
      <c r="D6" s="48">
        <v>5</v>
      </c>
      <c r="E6" s="48">
        <v>6</v>
      </c>
      <c r="F6" s="48">
        <v>7</v>
      </c>
      <c r="G6" s="48">
        <v>8</v>
      </c>
      <c r="H6" s="48">
        <v>9</v>
      </c>
      <c r="I6" s="48">
        <v>10</v>
      </c>
      <c r="J6" s="48">
        <v>11</v>
      </c>
      <c r="K6" s="48">
        <v>12</v>
      </c>
      <c r="L6" s="48">
        <v>1</v>
      </c>
      <c r="M6" s="48">
        <v>2</v>
      </c>
      <c r="N6" s="48">
        <v>3</v>
      </c>
      <c r="O6" s="48">
        <v>4</v>
      </c>
      <c r="P6" s="48">
        <v>5</v>
      </c>
      <c r="Q6" s="49" t="s">
        <v>107</v>
      </c>
      <c r="R6" s="217"/>
      <c r="S6" s="218"/>
      <c r="T6" s="210"/>
    </row>
    <row r="7" spans="1:20" ht="28.5" customHeight="1">
      <c r="A7" s="97" t="s">
        <v>517</v>
      </c>
      <c r="B7" s="51"/>
      <c r="C7" s="51">
        <v>20</v>
      </c>
      <c r="D7" s="51">
        <v>20</v>
      </c>
      <c r="E7" s="51">
        <v>40</v>
      </c>
      <c r="F7" s="51">
        <v>40</v>
      </c>
      <c r="G7" s="51">
        <v>200</v>
      </c>
      <c r="H7" s="51"/>
      <c r="I7" s="51"/>
      <c r="J7" s="51"/>
      <c r="K7" s="51"/>
      <c r="L7" s="51"/>
      <c r="M7" s="51"/>
      <c r="N7" s="51"/>
      <c r="O7" s="51"/>
      <c r="P7" s="51"/>
      <c r="Q7" s="52">
        <f>SUM(B7:P7)</f>
        <v>320</v>
      </c>
      <c r="R7" s="211" t="s">
        <v>108</v>
      </c>
      <c r="S7" s="211"/>
      <c r="T7" s="53"/>
    </row>
    <row r="8" spans="1:20" ht="24" customHeight="1">
      <c r="A8" s="50" t="s">
        <v>109</v>
      </c>
      <c r="B8" s="51"/>
      <c r="C8" s="51">
        <v>13500</v>
      </c>
      <c r="D8" s="51">
        <v>13500</v>
      </c>
      <c r="E8" s="51">
        <v>13500</v>
      </c>
      <c r="F8" s="51">
        <v>13500</v>
      </c>
      <c r="G8" s="51">
        <v>14100</v>
      </c>
      <c r="H8" s="51"/>
      <c r="I8" s="51"/>
      <c r="J8" s="51"/>
      <c r="K8" s="51"/>
      <c r="L8" s="51"/>
      <c r="M8" s="51"/>
      <c r="N8" s="51"/>
      <c r="O8" s="51"/>
      <c r="P8" s="51"/>
      <c r="Q8" s="52"/>
      <c r="R8" s="212">
        <f>S5*J4</f>
        <v>3900000</v>
      </c>
      <c r="S8" s="212"/>
      <c r="T8" s="53"/>
    </row>
    <row r="9" spans="1:20" ht="24" customHeight="1">
      <c r="A9" s="50" t="s">
        <v>110</v>
      </c>
      <c r="B9" s="52">
        <f>IF($T9=0,0,VLOOKUP($T9,単価データ!$A$1:$AH$10714,16,FALSE))</f>
        <v>0</v>
      </c>
      <c r="C9" s="52">
        <f>IF($T9=0,0,VLOOKUP($T9,単価データ!$A$1:$AH$10714,17,FALSE))</f>
        <v>0</v>
      </c>
      <c r="D9" s="52">
        <f>IF($T9=0,0,VLOOKUP($T9,単価データ!$A$1:$AH$10714,19,FALSE))</f>
        <v>0</v>
      </c>
      <c r="E9" s="52">
        <f>IF($T9=0,0,VLOOKUP($T9,単価データ!$A$1:$AH$10714,22,FALSE))</f>
        <v>0</v>
      </c>
      <c r="F9" s="52">
        <f>IF($T9=0,0,VLOOKUP($T9,単価データ!$A$1:$AH$10714,23,FALSE))</f>
        <v>0</v>
      </c>
      <c r="G9" s="52">
        <f>IF($T9=0,0,VLOOKUP($T9,単価データ!$A$1:$AH$10714,24,FALSE))</f>
        <v>0</v>
      </c>
      <c r="H9" s="52">
        <f>IF($T9=0,0,VLOOKUP($T9,単価データ!$A$1:$AH$10714,25,FALSE))</f>
        <v>0</v>
      </c>
      <c r="I9" s="52">
        <f>IF($T9=0,0,VLOOKUP($T9,単価データ!$A$1:$AH$10714,26,FALSE))</f>
        <v>0</v>
      </c>
      <c r="J9" s="52">
        <f>IF($T9=0,0,VLOOKUP($T9,単価データ!$A$1:$AH$10714,27,FALSE))</f>
        <v>0</v>
      </c>
      <c r="K9" s="52">
        <f>IF($T9=0,0,VLOOKUP($T9,単価データ!$A$1:$AH$10714,28,FALSE))</f>
        <v>0</v>
      </c>
      <c r="L9" s="52">
        <f>IF($T9=0,0,VLOOKUP($T9,単価データ!$A$1:$AH$10714,29,FALSE))</f>
        <v>0</v>
      </c>
      <c r="M9" s="52">
        <f>IF($T9=0,0,VLOOKUP($T9,単価データ!$A$1:$AH$10714,30,FALSE))</f>
        <v>0</v>
      </c>
      <c r="N9" s="52">
        <f>IF($T9=0,0,VLOOKUP($T9,単価データ!$A$1:$AH$10714,31,FALSE))</f>
        <v>0</v>
      </c>
      <c r="O9" s="52">
        <f>IF($T9=0,0,VLOOKUP($T9,単価データ!$A$1:$AH$10714,32,FALSE))</f>
        <v>0</v>
      </c>
      <c r="P9" s="52">
        <f>IF($T9=0,0,VLOOKUP($T9,単価データ!$A$1:$AH$10714,33,FALSE))</f>
        <v>0</v>
      </c>
      <c r="Q9" s="55" t="s">
        <v>111</v>
      </c>
      <c r="R9" s="213" t="s">
        <v>112</v>
      </c>
      <c r="S9" s="213"/>
      <c r="T9" s="56"/>
    </row>
    <row r="10" spans="1:20" ht="25.5">
      <c r="A10" s="50" t="s">
        <v>113</v>
      </c>
      <c r="B10" s="52">
        <f t="shared" ref="B10:P10" si="0">B7*B8</f>
        <v>0</v>
      </c>
      <c r="C10" s="52">
        <f t="shared" si="0"/>
        <v>270000</v>
      </c>
      <c r="D10" s="52">
        <f t="shared" si="0"/>
        <v>270000</v>
      </c>
      <c r="E10" s="52">
        <f t="shared" si="0"/>
        <v>540000</v>
      </c>
      <c r="F10" s="52">
        <f t="shared" si="0"/>
        <v>540000</v>
      </c>
      <c r="G10" s="52">
        <f t="shared" si="0"/>
        <v>2820000</v>
      </c>
      <c r="H10" s="52">
        <f t="shared" si="0"/>
        <v>0</v>
      </c>
      <c r="I10" s="52">
        <f t="shared" si="0"/>
        <v>0</v>
      </c>
      <c r="J10" s="52">
        <f t="shared" si="0"/>
        <v>0</v>
      </c>
      <c r="K10" s="52">
        <f t="shared" si="0"/>
        <v>0</v>
      </c>
      <c r="L10" s="52">
        <f t="shared" si="0"/>
        <v>0</v>
      </c>
      <c r="M10" s="52">
        <f t="shared" si="0"/>
        <v>0</v>
      </c>
      <c r="N10" s="52">
        <f t="shared" si="0"/>
        <v>0</v>
      </c>
      <c r="O10" s="52">
        <f t="shared" si="0"/>
        <v>0</v>
      </c>
      <c r="P10" s="52">
        <f t="shared" si="0"/>
        <v>0</v>
      </c>
      <c r="Q10" s="52">
        <f t="shared" ref="Q10:Q11" si="1">SUM(B10:P10)</f>
        <v>4440000</v>
      </c>
      <c r="R10" s="213">
        <f>IF(S5=0,0,IF(J3=Q7,Q10,ROUNDDOWN((J3/Q7)*Q10,0)))</f>
        <v>4162500</v>
      </c>
      <c r="S10" s="213"/>
      <c r="T10" s="53"/>
    </row>
    <row r="11" spans="1:20" ht="25.5">
      <c r="A11" s="57" t="s">
        <v>114</v>
      </c>
      <c r="B11" s="58">
        <f t="shared" ref="B11:P11" si="2">B7*B9</f>
        <v>0</v>
      </c>
      <c r="C11" s="58">
        <f t="shared" si="2"/>
        <v>0</v>
      </c>
      <c r="D11" s="58">
        <f t="shared" si="2"/>
        <v>0</v>
      </c>
      <c r="E11" s="58">
        <f t="shared" si="2"/>
        <v>0</v>
      </c>
      <c r="F11" s="58">
        <f t="shared" si="2"/>
        <v>0</v>
      </c>
      <c r="G11" s="58">
        <f t="shared" si="2"/>
        <v>0</v>
      </c>
      <c r="H11" s="58">
        <f t="shared" si="2"/>
        <v>0</v>
      </c>
      <c r="I11" s="58">
        <f t="shared" si="2"/>
        <v>0</v>
      </c>
      <c r="J11" s="58">
        <f t="shared" si="2"/>
        <v>0</v>
      </c>
      <c r="K11" s="58">
        <f t="shared" si="2"/>
        <v>0</v>
      </c>
      <c r="L11" s="58">
        <f t="shared" si="2"/>
        <v>0</v>
      </c>
      <c r="M11" s="58">
        <f t="shared" si="2"/>
        <v>0</v>
      </c>
      <c r="N11" s="58">
        <f t="shared" si="2"/>
        <v>0</v>
      </c>
      <c r="O11" s="58">
        <f t="shared" si="2"/>
        <v>0</v>
      </c>
      <c r="P11" s="58">
        <f t="shared" si="2"/>
        <v>0</v>
      </c>
      <c r="Q11" s="58">
        <f t="shared" si="1"/>
        <v>0</v>
      </c>
      <c r="R11" s="211" t="s">
        <v>115</v>
      </c>
      <c r="S11" s="211"/>
      <c r="T11" s="53"/>
    </row>
    <row r="12" spans="1:20" ht="26.25" customHeight="1">
      <c r="A12" s="59" t="s">
        <v>116</v>
      </c>
      <c r="B12" s="214" t="s">
        <v>117</v>
      </c>
      <c r="C12" s="214"/>
      <c r="D12" s="214"/>
      <c r="E12" s="214"/>
      <c r="F12" s="214"/>
      <c r="G12" s="214"/>
      <c r="H12" s="214"/>
      <c r="I12" s="60">
        <f>Q11</f>
        <v>0</v>
      </c>
      <c r="J12" s="61" t="s">
        <v>118</v>
      </c>
      <c r="K12" s="60">
        <f>Q7</f>
        <v>320</v>
      </c>
      <c r="L12" s="62" t="s">
        <v>53</v>
      </c>
      <c r="M12" s="60"/>
      <c r="N12" s="61"/>
      <c r="O12" s="63">
        <f>IF(K12=0,0,I12/K12)</f>
        <v>0</v>
      </c>
      <c r="P12" s="64" t="s">
        <v>69</v>
      </c>
      <c r="Q12" s="65">
        <f>IF(LEN(ROUND(O12,0))&lt;4,ROUND(O12,0),ROUND(O12,-(LEN(ROUND(O12,0))-3)))</f>
        <v>0</v>
      </c>
      <c r="R12" s="213">
        <f>S5*Q12</f>
        <v>0</v>
      </c>
      <c r="S12" s="213"/>
      <c r="T12" s="53"/>
    </row>
    <row r="13" spans="1:20">
      <c r="A13" s="36" t="s">
        <v>119</v>
      </c>
      <c r="T13" s="66"/>
    </row>
    <row r="14" spans="1:20">
      <c r="A14" s="36" t="s">
        <v>120</v>
      </c>
    </row>
    <row r="15" spans="1:20" ht="26.25" customHeight="1">
      <c r="A15" s="219" t="s">
        <v>121</v>
      </c>
      <c r="B15" s="219"/>
      <c r="C15" s="219"/>
      <c r="D15" s="219"/>
      <c r="E15" s="219"/>
      <c r="F15" s="219"/>
      <c r="G15" s="219"/>
      <c r="H15" s="219"/>
      <c r="I15" s="219"/>
      <c r="J15" s="219"/>
      <c r="K15" s="219"/>
      <c r="L15" s="219"/>
      <c r="M15" s="219"/>
      <c r="N15" s="219"/>
      <c r="O15" s="219"/>
      <c r="P15" s="219"/>
      <c r="Q15" s="219"/>
      <c r="R15" s="219"/>
      <c r="S15" s="219"/>
      <c r="T15" s="66"/>
    </row>
    <row r="16" spans="1:20">
      <c r="A16" s="36" t="s">
        <v>122</v>
      </c>
      <c r="T16" s="67"/>
    </row>
    <row r="17" spans="1:21" ht="27.75" customHeight="1">
      <c r="A17" s="219" t="s">
        <v>123</v>
      </c>
      <c r="B17" s="219"/>
      <c r="C17" s="219"/>
      <c r="D17" s="219"/>
      <c r="E17" s="219"/>
      <c r="F17" s="219"/>
      <c r="G17" s="219"/>
      <c r="H17" s="219"/>
      <c r="I17" s="219"/>
      <c r="J17" s="219"/>
      <c r="K17" s="219"/>
      <c r="L17" s="219"/>
      <c r="M17" s="219"/>
      <c r="N17" s="219"/>
      <c r="O17" s="219"/>
      <c r="P17" s="219"/>
      <c r="Q17" s="219"/>
      <c r="R17" s="219"/>
      <c r="S17" s="219"/>
      <c r="U17" s="35"/>
    </row>
    <row r="18" spans="1:21">
      <c r="A18" s="67"/>
      <c r="B18" s="67"/>
      <c r="C18" s="67"/>
      <c r="D18" s="67"/>
      <c r="E18" s="67"/>
      <c r="F18" s="67"/>
      <c r="G18" s="67"/>
      <c r="H18" s="67"/>
      <c r="I18" s="67"/>
      <c r="J18" s="67"/>
      <c r="K18" s="67"/>
      <c r="L18" s="67"/>
      <c r="M18" s="67"/>
      <c r="N18" s="67"/>
      <c r="O18" s="67"/>
      <c r="P18" s="67"/>
      <c r="Q18" s="67"/>
      <c r="R18" s="67"/>
      <c r="S18" s="67"/>
      <c r="U18" s="35"/>
    </row>
    <row r="19" spans="1:21">
      <c r="A19" s="38" t="s">
        <v>124</v>
      </c>
      <c r="B19" s="215" t="s">
        <v>97</v>
      </c>
      <c r="C19" s="215"/>
      <c r="D19" s="215"/>
      <c r="E19" s="215"/>
      <c r="F19" s="215"/>
      <c r="G19" s="215"/>
      <c r="H19" s="215"/>
      <c r="I19" s="39" t="s">
        <v>53</v>
      </c>
      <c r="J19" s="40">
        <v>1</v>
      </c>
      <c r="K19" s="68" t="s">
        <v>125</v>
      </c>
      <c r="L19" s="42"/>
      <c r="M19" s="43"/>
      <c r="N19" s="43"/>
      <c r="O19" s="43"/>
      <c r="P19" s="43"/>
      <c r="Q19" s="43"/>
      <c r="R19" s="43"/>
      <c r="S19" s="44"/>
    </row>
    <row r="20" spans="1:21">
      <c r="A20" s="45"/>
      <c r="B20" s="215" t="s">
        <v>100</v>
      </c>
      <c r="C20" s="215"/>
      <c r="D20" s="215"/>
      <c r="E20" s="215"/>
      <c r="F20" s="215"/>
      <c r="G20" s="215"/>
      <c r="H20" s="215"/>
      <c r="I20" s="39" t="s">
        <v>53</v>
      </c>
      <c r="J20" s="40"/>
      <c r="K20" s="39" t="s">
        <v>101</v>
      </c>
      <c r="L20" s="46"/>
      <c r="M20" s="47"/>
      <c r="N20" s="47"/>
      <c r="O20" s="47"/>
      <c r="P20" s="47"/>
      <c r="Q20" s="47"/>
      <c r="R20" s="43"/>
      <c r="S20" s="44"/>
    </row>
    <row r="21" spans="1:21" ht="13.5" customHeight="1">
      <c r="A21" s="38" t="s">
        <v>102</v>
      </c>
      <c r="B21" s="216" t="s">
        <v>103</v>
      </c>
      <c r="C21" s="216"/>
      <c r="D21" s="216"/>
      <c r="E21" s="216"/>
      <c r="F21" s="216"/>
      <c r="G21" s="216"/>
      <c r="H21" s="216"/>
      <c r="I21" s="216"/>
      <c r="J21" s="216"/>
      <c r="K21" s="216"/>
      <c r="L21" s="216"/>
      <c r="M21" s="216"/>
      <c r="N21" s="216"/>
      <c r="O21" s="216"/>
      <c r="P21" s="216"/>
      <c r="Q21" s="216"/>
      <c r="R21" s="217" t="s">
        <v>104</v>
      </c>
      <c r="S21" s="218">
        <f>IF(J19&gt;Q23,0,J19)</f>
        <v>0</v>
      </c>
      <c r="T21" s="210" t="s">
        <v>105</v>
      </c>
    </row>
    <row r="22" spans="1:21" ht="27.75" customHeight="1">
      <c r="A22" s="45"/>
      <c r="B22" s="48">
        <v>3</v>
      </c>
      <c r="C22" s="48">
        <v>4</v>
      </c>
      <c r="D22" s="48">
        <v>5</v>
      </c>
      <c r="E22" s="48">
        <v>6</v>
      </c>
      <c r="F22" s="48">
        <v>7</v>
      </c>
      <c r="G22" s="48">
        <v>8</v>
      </c>
      <c r="H22" s="48">
        <v>9</v>
      </c>
      <c r="I22" s="48">
        <v>10</v>
      </c>
      <c r="J22" s="48">
        <v>11</v>
      </c>
      <c r="K22" s="48">
        <v>12</v>
      </c>
      <c r="L22" s="48">
        <v>1</v>
      </c>
      <c r="M22" s="48">
        <v>2</v>
      </c>
      <c r="N22" s="48">
        <v>3</v>
      </c>
      <c r="O22" s="48">
        <v>4</v>
      </c>
      <c r="P22" s="48">
        <v>5</v>
      </c>
      <c r="Q22" s="49" t="s">
        <v>107</v>
      </c>
      <c r="R22" s="217"/>
      <c r="S22" s="218"/>
      <c r="T22" s="210"/>
    </row>
    <row r="23" spans="1:21" ht="28.5" customHeight="1">
      <c r="A23" s="97" t="s">
        <v>517</v>
      </c>
      <c r="B23" s="51"/>
      <c r="C23" s="51"/>
      <c r="D23" s="51"/>
      <c r="E23" s="51"/>
      <c r="F23" s="51"/>
      <c r="G23" s="51"/>
      <c r="H23" s="51"/>
      <c r="I23" s="51"/>
      <c r="J23" s="51"/>
      <c r="K23" s="51"/>
      <c r="L23" s="51"/>
      <c r="M23" s="51"/>
      <c r="N23" s="51"/>
      <c r="O23" s="51"/>
      <c r="P23" s="51"/>
      <c r="Q23" s="52">
        <f>SUM(B23:P23)</f>
        <v>0</v>
      </c>
      <c r="R23" s="211" t="s">
        <v>108</v>
      </c>
      <c r="S23" s="211"/>
      <c r="T23" s="53"/>
    </row>
    <row r="24" spans="1:21" ht="24" customHeight="1">
      <c r="A24" s="50" t="s">
        <v>109</v>
      </c>
      <c r="B24" s="51"/>
      <c r="C24" s="51"/>
      <c r="D24" s="51"/>
      <c r="E24" s="51"/>
      <c r="F24" s="51"/>
      <c r="G24" s="51"/>
      <c r="H24" s="51"/>
      <c r="I24" s="51"/>
      <c r="J24" s="51"/>
      <c r="K24" s="51"/>
      <c r="L24" s="51"/>
      <c r="M24" s="51"/>
      <c r="N24" s="51"/>
      <c r="O24" s="51"/>
      <c r="P24" s="51"/>
      <c r="Q24" s="52"/>
      <c r="R24" s="212">
        <f>S21*J20</f>
        <v>0</v>
      </c>
      <c r="S24" s="212"/>
      <c r="T24" s="53"/>
    </row>
    <row r="25" spans="1:21" ht="24" customHeight="1">
      <c r="A25" s="50" t="s">
        <v>110</v>
      </c>
      <c r="B25" s="54">
        <f>IF($T25=0,0,VLOOKUP($T25,単価データ!$A$1:$AH$10714,16,FALSE))</f>
        <v>0</v>
      </c>
      <c r="C25" s="54">
        <f>IF($T25=0,0,VLOOKUP($T25,単価データ!$A$1:$AH$10714,17,FALSE))</f>
        <v>0</v>
      </c>
      <c r="D25" s="54">
        <f>IF($T25=0,0,VLOOKUP($T25,単価データ!$A$1:$AH$10714,19,FALSE))</f>
        <v>0</v>
      </c>
      <c r="E25" s="54">
        <f>IF($T25=0,0,VLOOKUP($T25,単価データ!$A$1:$AH$10714,22,FALSE))</f>
        <v>0</v>
      </c>
      <c r="F25" s="54">
        <f>IF($T25=0,0,VLOOKUP($T25,単価データ!$A$1:$AH$10714,23,FALSE))</f>
        <v>0</v>
      </c>
      <c r="G25" s="54">
        <f>IF($T25=0,0,VLOOKUP($T25,単価データ!$A$1:$AH$10714,24,FALSE))</f>
        <v>0</v>
      </c>
      <c r="H25" s="54">
        <f>IF($T25=0,0,VLOOKUP($T25,単価データ!$A$1:$AH$10714,25,FALSE))</f>
        <v>0</v>
      </c>
      <c r="I25" s="54">
        <f>IF($T25=0,0,VLOOKUP($T25,単価データ!$A$1:$AH$10714,26,FALSE))</f>
        <v>0</v>
      </c>
      <c r="J25" s="54">
        <f>IF($T25=0,0,VLOOKUP($T25,単価データ!$A$1:$AH$10714,27,FALSE))</f>
        <v>0</v>
      </c>
      <c r="K25" s="54">
        <f>IF($T25=0,0,VLOOKUP($T25,単価データ!$A$1:$AH$10714,28,FALSE))</f>
        <v>0</v>
      </c>
      <c r="L25" s="54">
        <f>IF($T25=0,0,VLOOKUP($T25,単価データ!$A$1:$AH$10714,29,FALSE))</f>
        <v>0</v>
      </c>
      <c r="M25" s="54">
        <f>IF($T25=0,0,VLOOKUP($T25,単価データ!$A$1:$AH$10714,30,FALSE))</f>
        <v>0</v>
      </c>
      <c r="N25" s="54">
        <f>IF($T25=0,0,VLOOKUP($T25,単価データ!$A$1:$AH$10714,31,FALSE))</f>
        <v>0</v>
      </c>
      <c r="O25" s="54">
        <f>IF($T25=0,0,VLOOKUP($T25,単価データ!$A$1:$AH$10714,32,FALSE))</f>
        <v>0</v>
      </c>
      <c r="P25" s="54">
        <f>IF($T25=0,0,VLOOKUP($T25,単価データ!$A$1:$AH$10714,33,FALSE))</f>
        <v>0</v>
      </c>
      <c r="Q25" s="55" t="s">
        <v>111</v>
      </c>
      <c r="R25" s="213" t="s">
        <v>112</v>
      </c>
      <c r="S25" s="213"/>
      <c r="T25" s="56"/>
    </row>
    <row r="26" spans="1:21" ht="25.5">
      <c r="A26" s="50" t="s">
        <v>113</v>
      </c>
      <c r="B26" s="52">
        <f t="shared" ref="B26:P26" si="3">B23*B24</f>
        <v>0</v>
      </c>
      <c r="C26" s="52">
        <f t="shared" si="3"/>
        <v>0</v>
      </c>
      <c r="D26" s="52">
        <f t="shared" si="3"/>
        <v>0</v>
      </c>
      <c r="E26" s="52">
        <f t="shared" si="3"/>
        <v>0</v>
      </c>
      <c r="F26" s="52">
        <f t="shared" si="3"/>
        <v>0</v>
      </c>
      <c r="G26" s="52">
        <f t="shared" si="3"/>
        <v>0</v>
      </c>
      <c r="H26" s="52">
        <f t="shared" si="3"/>
        <v>0</v>
      </c>
      <c r="I26" s="52">
        <f t="shared" si="3"/>
        <v>0</v>
      </c>
      <c r="J26" s="52">
        <f t="shared" si="3"/>
        <v>0</v>
      </c>
      <c r="K26" s="52">
        <f t="shared" si="3"/>
        <v>0</v>
      </c>
      <c r="L26" s="52">
        <f t="shared" si="3"/>
        <v>0</v>
      </c>
      <c r="M26" s="52">
        <f t="shared" si="3"/>
        <v>0</v>
      </c>
      <c r="N26" s="52">
        <f t="shared" si="3"/>
        <v>0</v>
      </c>
      <c r="O26" s="52">
        <f t="shared" si="3"/>
        <v>0</v>
      </c>
      <c r="P26" s="52">
        <f t="shared" si="3"/>
        <v>0</v>
      </c>
      <c r="Q26" s="52">
        <f t="shared" ref="Q26:Q27" si="4">SUM(B26:P26)</f>
        <v>0</v>
      </c>
      <c r="R26" s="213">
        <f>IF(S21=0,0,IF(J19=Q23,Q26,ROUNDDOWN((J19/Q23)*Q26,0)))</f>
        <v>0</v>
      </c>
      <c r="S26" s="213"/>
      <c r="T26" s="53"/>
    </row>
    <row r="27" spans="1:21" ht="25.5">
      <c r="A27" s="57" t="s">
        <v>114</v>
      </c>
      <c r="B27" s="58">
        <f t="shared" ref="B27:P27" si="5">B23*B25</f>
        <v>0</v>
      </c>
      <c r="C27" s="58">
        <f t="shared" si="5"/>
        <v>0</v>
      </c>
      <c r="D27" s="58">
        <f t="shared" si="5"/>
        <v>0</v>
      </c>
      <c r="E27" s="58">
        <f t="shared" si="5"/>
        <v>0</v>
      </c>
      <c r="F27" s="58">
        <f t="shared" si="5"/>
        <v>0</v>
      </c>
      <c r="G27" s="58">
        <f t="shared" si="5"/>
        <v>0</v>
      </c>
      <c r="H27" s="58">
        <f t="shared" si="5"/>
        <v>0</v>
      </c>
      <c r="I27" s="58">
        <f t="shared" si="5"/>
        <v>0</v>
      </c>
      <c r="J27" s="58">
        <f t="shared" si="5"/>
        <v>0</v>
      </c>
      <c r="K27" s="58">
        <f t="shared" si="5"/>
        <v>0</v>
      </c>
      <c r="L27" s="58">
        <f t="shared" si="5"/>
        <v>0</v>
      </c>
      <c r="M27" s="58">
        <f t="shared" si="5"/>
        <v>0</v>
      </c>
      <c r="N27" s="58">
        <f t="shared" si="5"/>
        <v>0</v>
      </c>
      <c r="O27" s="58">
        <f t="shared" si="5"/>
        <v>0</v>
      </c>
      <c r="P27" s="58">
        <f t="shared" si="5"/>
        <v>0</v>
      </c>
      <c r="Q27" s="58">
        <f t="shared" si="4"/>
        <v>0</v>
      </c>
      <c r="R27" s="211" t="s">
        <v>115</v>
      </c>
      <c r="S27" s="211"/>
      <c r="T27" s="53"/>
    </row>
    <row r="28" spans="1:21" ht="26.25" customHeight="1">
      <c r="A28" s="59" t="s">
        <v>116</v>
      </c>
      <c r="B28" s="214" t="s">
        <v>117</v>
      </c>
      <c r="C28" s="214"/>
      <c r="D28" s="214"/>
      <c r="E28" s="214"/>
      <c r="F28" s="214"/>
      <c r="G28" s="214"/>
      <c r="H28" s="214"/>
      <c r="I28" s="60">
        <f>Q27</f>
        <v>0</v>
      </c>
      <c r="J28" s="61" t="s">
        <v>118</v>
      </c>
      <c r="K28" s="60">
        <f>Q23</f>
        <v>0</v>
      </c>
      <c r="L28" s="62" t="s">
        <v>53</v>
      </c>
      <c r="M28" s="60"/>
      <c r="N28" s="61"/>
      <c r="O28" s="63">
        <f>IF(K28=0,0,I28/K28)</f>
        <v>0</v>
      </c>
      <c r="P28" s="64" t="s">
        <v>69</v>
      </c>
      <c r="Q28" s="65">
        <f>IF(LEN(ROUND(O28,0))&lt;4,ROUND(O28,0),ROUND(O28,-(LEN(ROUND(O28,0))-3)))</f>
        <v>0</v>
      </c>
      <c r="R28" s="213">
        <f>S21*Q28</f>
        <v>0</v>
      </c>
      <c r="S28" s="213"/>
      <c r="T28" s="53"/>
    </row>
    <row r="30" spans="1:21">
      <c r="A30" s="38" t="s">
        <v>126</v>
      </c>
      <c r="B30" s="215" t="s">
        <v>97</v>
      </c>
      <c r="C30" s="215"/>
      <c r="D30" s="215"/>
      <c r="E30" s="215"/>
      <c r="F30" s="215"/>
      <c r="G30" s="215"/>
      <c r="H30" s="215"/>
      <c r="I30" s="39" t="s">
        <v>53</v>
      </c>
      <c r="J30" s="40">
        <v>1</v>
      </c>
      <c r="K30" s="68" t="s">
        <v>125</v>
      </c>
      <c r="L30" s="42"/>
      <c r="M30" s="43"/>
      <c r="N30" s="43"/>
      <c r="O30" s="43"/>
      <c r="P30" s="43"/>
      <c r="Q30" s="43"/>
      <c r="R30" s="43"/>
      <c r="S30" s="44"/>
    </row>
    <row r="31" spans="1:21">
      <c r="A31" s="45"/>
      <c r="B31" s="215" t="s">
        <v>100</v>
      </c>
      <c r="C31" s="215"/>
      <c r="D31" s="215"/>
      <c r="E31" s="215"/>
      <c r="F31" s="215"/>
      <c r="G31" s="215"/>
      <c r="H31" s="215"/>
      <c r="I31" s="39" t="s">
        <v>53</v>
      </c>
      <c r="J31" s="40"/>
      <c r="K31" s="39" t="s">
        <v>101</v>
      </c>
      <c r="L31" s="46"/>
      <c r="M31" s="47"/>
      <c r="N31" s="47"/>
      <c r="O31" s="47"/>
      <c r="P31" s="47"/>
      <c r="Q31" s="47"/>
      <c r="R31" s="43"/>
      <c r="S31" s="44"/>
    </row>
    <row r="32" spans="1:21" ht="13.5" customHeight="1">
      <c r="A32" s="38" t="s">
        <v>102</v>
      </c>
      <c r="B32" s="216" t="s">
        <v>103</v>
      </c>
      <c r="C32" s="216"/>
      <c r="D32" s="216"/>
      <c r="E32" s="216"/>
      <c r="F32" s="216"/>
      <c r="G32" s="216"/>
      <c r="H32" s="216"/>
      <c r="I32" s="216"/>
      <c r="J32" s="216"/>
      <c r="K32" s="216"/>
      <c r="L32" s="216"/>
      <c r="M32" s="216"/>
      <c r="N32" s="216"/>
      <c r="O32" s="216"/>
      <c r="P32" s="216"/>
      <c r="Q32" s="216"/>
      <c r="R32" s="217" t="s">
        <v>104</v>
      </c>
      <c r="S32" s="218">
        <f>IF(J30&gt;Q34,0,J30)</f>
        <v>0</v>
      </c>
      <c r="T32" s="210" t="s">
        <v>105</v>
      </c>
    </row>
    <row r="33" spans="1:20" ht="27.75" customHeight="1">
      <c r="A33" s="45"/>
      <c r="B33" s="48">
        <v>3</v>
      </c>
      <c r="C33" s="48">
        <v>4</v>
      </c>
      <c r="D33" s="48">
        <v>5</v>
      </c>
      <c r="E33" s="48">
        <v>6</v>
      </c>
      <c r="F33" s="48">
        <v>7</v>
      </c>
      <c r="G33" s="48">
        <v>8</v>
      </c>
      <c r="H33" s="48">
        <v>9</v>
      </c>
      <c r="I33" s="48">
        <v>10</v>
      </c>
      <c r="J33" s="48">
        <v>11</v>
      </c>
      <c r="K33" s="48">
        <v>12</v>
      </c>
      <c r="L33" s="48">
        <v>1</v>
      </c>
      <c r="M33" s="48">
        <v>2</v>
      </c>
      <c r="N33" s="48">
        <v>3</v>
      </c>
      <c r="O33" s="48">
        <v>4</v>
      </c>
      <c r="P33" s="48">
        <v>5</v>
      </c>
      <c r="Q33" s="49" t="s">
        <v>107</v>
      </c>
      <c r="R33" s="217"/>
      <c r="S33" s="218"/>
      <c r="T33" s="210"/>
    </row>
    <row r="34" spans="1:20" ht="28.5" customHeight="1">
      <c r="A34" s="97" t="s">
        <v>517</v>
      </c>
      <c r="B34" s="51"/>
      <c r="C34" s="51"/>
      <c r="D34" s="51"/>
      <c r="E34" s="51"/>
      <c r="F34" s="51"/>
      <c r="G34" s="51"/>
      <c r="H34" s="51"/>
      <c r="I34" s="51"/>
      <c r="J34" s="51"/>
      <c r="K34" s="51"/>
      <c r="L34" s="51"/>
      <c r="M34" s="51"/>
      <c r="N34" s="51"/>
      <c r="O34" s="51"/>
      <c r="P34" s="51"/>
      <c r="Q34" s="52">
        <f>SUM(B34:P34)</f>
        <v>0</v>
      </c>
      <c r="R34" s="211" t="s">
        <v>108</v>
      </c>
      <c r="S34" s="211"/>
      <c r="T34" s="53"/>
    </row>
    <row r="35" spans="1:20" ht="24" customHeight="1">
      <c r="A35" s="50" t="s">
        <v>109</v>
      </c>
      <c r="B35" s="51"/>
      <c r="C35" s="51"/>
      <c r="D35" s="51"/>
      <c r="E35" s="51"/>
      <c r="F35" s="51"/>
      <c r="G35" s="51"/>
      <c r="H35" s="51"/>
      <c r="I35" s="51"/>
      <c r="J35" s="51"/>
      <c r="K35" s="51"/>
      <c r="L35" s="51"/>
      <c r="M35" s="51"/>
      <c r="N35" s="51"/>
      <c r="O35" s="51"/>
      <c r="P35" s="51"/>
      <c r="Q35" s="52"/>
      <c r="R35" s="212">
        <f>S32*J31</f>
        <v>0</v>
      </c>
      <c r="S35" s="212"/>
      <c r="T35" s="53"/>
    </row>
    <row r="36" spans="1:20" ht="24" customHeight="1">
      <c r="A36" s="50" t="s">
        <v>110</v>
      </c>
      <c r="B36" s="54">
        <f>IF($T36=0,0,VLOOKUP($T36,単価データ!$A$1:$AH$10714,16,FALSE))</f>
        <v>0</v>
      </c>
      <c r="C36" s="54">
        <f>IF($T36=0,0,VLOOKUP($T36,単価データ!$A$1:$AH$10714,17,FALSE))</f>
        <v>0</v>
      </c>
      <c r="D36" s="54">
        <f>IF($T36=0,0,VLOOKUP($T36,単価データ!$A$1:$AH$10714,19,FALSE))</f>
        <v>0</v>
      </c>
      <c r="E36" s="54">
        <f>IF($T36=0,0,VLOOKUP($T36,単価データ!$A$1:$AH$10714,22,FALSE))</f>
        <v>0</v>
      </c>
      <c r="F36" s="54">
        <f>IF($T36=0,0,VLOOKUP($T36,単価データ!$A$1:$AH$10714,23,FALSE))</f>
        <v>0</v>
      </c>
      <c r="G36" s="54">
        <f>IF($T36=0,0,VLOOKUP($T36,単価データ!$A$1:$AH$10714,24,FALSE))</f>
        <v>0</v>
      </c>
      <c r="H36" s="54">
        <f>IF($T36=0,0,VLOOKUP($T36,単価データ!$A$1:$AH$10714,25,FALSE))</f>
        <v>0</v>
      </c>
      <c r="I36" s="54">
        <f>IF($T36=0,0,VLOOKUP($T36,単価データ!$A$1:$AH$10714,26,FALSE))</f>
        <v>0</v>
      </c>
      <c r="J36" s="54">
        <f>IF($T36=0,0,VLOOKUP($T36,単価データ!$A$1:$AH$10714,27,FALSE))</f>
        <v>0</v>
      </c>
      <c r="K36" s="54">
        <f>IF($T36=0,0,VLOOKUP($T36,単価データ!$A$1:$AH$10714,28,FALSE))</f>
        <v>0</v>
      </c>
      <c r="L36" s="54">
        <f>IF($T36=0,0,VLOOKUP($T36,単価データ!$A$1:$AH$10714,29,FALSE))</f>
        <v>0</v>
      </c>
      <c r="M36" s="54">
        <f>IF($T36=0,0,VLOOKUP($T36,単価データ!$A$1:$AH$10714,30,FALSE))</f>
        <v>0</v>
      </c>
      <c r="N36" s="54">
        <f>IF($T36=0,0,VLOOKUP($T36,単価データ!$A$1:$AH$10714,31,FALSE))</f>
        <v>0</v>
      </c>
      <c r="O36" s="54">
        <f>IF($T36=0,0,VLOOKUP($T36,単価データ!$A$1:$AH$10714,32,FALSE))</f>
        <v>0</v>
      </c>
      <c r="P36" s="54">
        <f>IF($T36=0,0,VLOOKUP($T36,単価データ!$A$1:$AH$10714,33,FALSE))</f>
        <v>0</v>
      </c>
      <c r="Q36" s="55" t="s">
        <v>111</v>
      </c>
      <c r="R36" s="213" t="s">
        <v>112</v>
      </c>
      <c r="S36" s="213"/>
      <c r="T36" s="56"/>
    </row>
    <row r="37" spans="1:20" ht="25.5">
      <c r="A37" s="50" t="s">
        <v>113</v>
      </c>
      <c r="B37" s="52">
        <f t="shared" ref="B37:P37" si="6">B34*B35</f>
        <v>0</v>
      </c>
      <c r="C37" s="52">
        <f t="shared" si="6"/>
        <v>0</v>
      </c>
      <c r="D37" s="52">
        <f t="shared" si="6"/>
        <v>0</v>
      </c>
      <c r="E37" s="52">
        <f t="shared" si="6"/>
        <v>0</v>
      </c>
      <c r="F37" s="52">
        <f t="shared" si="6"/>
        <v>0</v>
      </c>
      <c r="G37" s="52">
        <f t="shared" si="6"/>
        <v>0</v>
      </c>
      <c r="H37" s="52">
        <f t="shared" si="6"/>
        <v>0</v>
      </c>
      <c r="I37" s="52">
        <f t="shared" si="6"/>
        <v>0</v>
      </c>
      <c r="J37" s="52">
        <f t="shared" si="6"/>
        <v>0</v>
      </c>
      <c r="K37" s="52">
        <f t="shared" si="6"/>
        <v>0</v>
      </c>
      <c r="L37" s="52">
        <f t="shared" si="6"/>
        <v>0</v>
      </c>
      <c r="M37" s="52">
        <f t="shared" si="6"/>
        <v>0</v>
      </c>
      <c r="N37" s="52">
        <f t="shared" si="6"/>
        <v>0</v>
      </c>
      <c r="O37" s="52">
        <f t="shared" si="6"/>
        <v>0</v>
      </c>
      <c r="P37" s="52">
        <f t="shared" si="6"/>
        <v>0</v>
      </c>
      <c r="Q37" s="52">
        <f t="shared" ref="Q37:Q38" si="7">SUM(B37:P37)</f>
        <v>0</v>
      </c>
      <c r="R37" s="213">
        <f>IF(S32=0,0,IF(J30=Q34,Q37,ROUNDDOWN((J30/Q34)*Q37,0)))</f>
        <v>0</v>
      </c>
      <c r="S37" s="213"/>
      <c r="T37" s="53"/>
    </row>
    <row r="38" spans="1:20" ht="25.5">
      <c r="A38" s="57" t="s">
        <v>114</v>
      </c>
      <c r="B38" s="58">
        <f t="shared" ref="B38:P38" si="8">B34*B36</f>
        <v>0</v>
      </c>
      <c r="C38" s="58">
        <f t="shared" si="8"/>
        <v>0</v>
      </c>
      <c r="D38" s="58">
        <f t="shared" si="8"/>
        <v>0</v>
      </c>
      <c r="E38" s="58">
        <f t="shared" si="8"/>
        <v>0</v>
      </c>
      <c r="F38" s="58">
        <f t="shared" si="8"/>
        <v>0</v>
      </c>
      <c r="G38" s="58">
        <f t="shared" si="8"/>
        <v>0</v>
      </c>
      <c r="H38" s="58">
        <f t="shared" si="8"/>
        <v>0</v>
      </c>
      <c r="I38" s="58">
        <f t="shared" si="8"/>
        <v>0</v>
      </c>
      <c r="J38" s="58">
        <f t="shared" si="8"/>
        <v>0</v>
      </c>
      <c r="K38" s="58">
        <f t="shared" si="8"/>
        <v>0</v>
      </c>
      <c r="L38" s="58">
        <f t="shared" si="8"/>
        <v>0</v>
      </c>
      <c r="M38" s="58">
        <f t="shared" si="8"/>
        <v>0</v>
      </c>
      <c r="N38" s="58">
        <f t="shared" si="8"/>
        <v>0</v>
      </c>
      <c r="O38" s="58">
        <f t="shared" si="8"/>
        <v>0</v>
      </c>
      <c r="P38" s="58">
        <f t="shared" si="8"/>
        <v>0</v>
      </c>
      <c r="Q38" s="58">
        <f t="shared" si="7"/>
        <v>0</v>
      </c>
      <c r="R38" s="211" t="s">
        <v>115</v>
      </c>
      <c r="S38" s="211"/>
      <c r="T38" s="53"/>
    </row>
    <row r="39" spans="1:20" ht="26.25" customHeight="1">
      <c r="A39" s="59" t="s">
        <v>116</v>
      </c>
      <c r="B39" s="214" t="s">
        <v>117</v>
      </c>
      <c r="C39" s="214"/>
      <c r="D39" s="214"/>
      <c r="E39" s="214"/>
      <c r="F39" s="214"/>
      <c r="G39" s="214"/>
      <c r="H39" s="214"/>
      <c r="I39" s="60">
        <f>Q38</f>
        <v>0</v>
      </c>
      <c r="J39" s="61" t="s">
        <v>118</v>
      </c>
      <c r="K39" s="60">
        <f>Q34</f>
        <v>0</v>
      </c>
      <c r="L39" s="62" t="s">
        <v>53</v>
      </c>
      <c r="M39" s="60"/>
      <c r="N39" s="61"/>
      <c r="O39" s="63">
        <f>IF(K39=0,0,I39/K39)</f>
        <v>0</v>
      </c>
      <c r="P39" s="64" t="s">
        <v>69</v>
      </c>
      <c r="Q39" s="65">
        <f>IF(LEN(ROUND(O39,0))&lt;4,ROUND(O39,0),ROUND(O39,-(LEN(ROUND(O39,0))-3)))</f>
        <v>0</v>
      </c>
      <c r="R39" s="213">
        <f>S32*Q39</f>
        <v>0</v>
      </c>
      <c r="S39" s="213"/>
      <c r="T39" s="53"/>
    </row>
    <row r="41" spans="1:20">
      <c r="A41" s="38" t="s">
        <v>127</v>
      </c>
      <c r="B41" s="215" t="s">
        <v>97</v>
      </c>
      <c r="C41" s="215"/>
      <c r="D41" s="215"/>
      <c r="E41" s="215"/>
      <c r="F41" s="215"/>
      <c r="G41" s="215"/>
      <c r="H41" s="215"/>
      <c r="I41" s="39" t="s">
        <v>53</v>
      </c>
      <c r="J41" s="40">
        <v>1</v>
      </c>
      <c r="K41" s="68" t="s">
        <v>125</v>
      </c>
      <c r="L41" s="42"/>
      <c r="M41" s="43"/>
      <c r="N41" s="43"/>
      <c r="O41" s="43"/>
      <c r="P41" s="43"/>
      <c r="Q41" s="43"/>
      <c r="R41" s="43"/>
      <c r="S41" s="44"/>
    </row>
    <row r="42" spans="1:20">
      <c r="A42" s="45"/>
      <c r="B42" s="215" t="s">
        <v>100</v>
      </c>
      <c r="C42" s="215"/>
      <c r="D42" s="215"/>
      <c r="E42" s="215"/>
      <c r="F42" s="215"/>
      <c r="G42" s="215"/>
      <c r="H42" s="215"/>
      <c r="I42" s="39" t="s">
        <v>53</v>
      </c>
      <c r="J42" s="40"/>
      <c r="K42" s="39" t="s">
        <v>101</v>
      </c>
      <c r="L42" s="46"/>
      <c r="M42" s="47"/>
      <c r="N42" s="47"/>
      <c r="O42" s="47"/>
      <c r="P42" s="47"/>
      <c r="Q42" s="47"/>
      <c r="R42" s="43"/>
      <c r="S42" s="44"/>
    </row>
    <row r="43" spans="1:20" ht="13.5" customHeight="1">
      <c r="A43" s="38" t="s">
        <v>102</v>
      </c>
      <c r="B43" s="216" t="s">
        <v>103</v>
      </c>
      <c r="C43" s="216"/>
      <c r="D43" s="216"/>
      <c r="E43" s="216"/>
      <c r="F43" s="216"/>
      <c r="G43" s="216"/>
      <c r="H43" s="216"/>
      <c r="I43" s="216"/>
      <c r="J43" s="216"/>
      <c r="K43" s="216"/>
      <c r="L43" s="216"/>
      <c r="M43" s="216"/>
      <c r="N43" s="216"/>
      <c r="O43" s="216"/>
      <c r="P43" s="216"/>
      <c r="Q43" s="216"/>
      <c r="R43" s="217" t="s">
        <v>104</v>
      </c>
      <c r="S43" s="218">
        <f>IF(J41&gt;Q45,0,J41)</f>
        <v>0</v>
      </c>
      <c r="T43" s="210" t="s">
        <v>105</v>
      </c>
    </row>
    <row r="44" spans="1:20" ht="27.75" customHeight="1">
      <c r="A44" s="45"/>
      <c r="B44" s="48">
        <v>3</v>
      </c>
      <c r="C44" s="48">
        <v>4</v>
      </c>
      <c r="D44" s="48">
        <v>5</v>
      </c>
      <c r="E44" s="48">
        <v>6</v>
      </c>
      <c r="F44" s="48">
        <v>7</v>
      </c>
      <c r="G44" s="48">
        <v>8</v>
      </c>
      <c r="H44" s="48">
        <v>9</v>
      </c>
      <c r="I44" s="48">
        <v>10</v>
      </c>
      <c r="J44" s="48">
        <v>11</v>
      </c>
      <c r="K44" s="48">
        <v>12</v>
      </c>
      <c r="L44" s="48">
        <v>1</v>
      </c>
      <c r="M44" s="48">
        <v>2</v>
      </c>
      <c r="N44" s="48">
        <v>3</v>
      </c>
      <c r="O44" s="48">
        <v>4</v>
      </c>
      <c r="P44" s="48">
        <v>5</v>
      </c>
      <c r="Q44" s="49" t="s">
        <v>107</v>
      </c>
      <c r="R44" s="217"/>
      <c r="S44" s="218"/>
      <c r="T44" s="210"/>
    </row>
    <row r="45" spans="1:20" ht="28.5" customHeight="1">
      <c r="A45" s="97" t="s">
        <v>517</v>
      </c>
      <c r="B45" s="51"/>
      <c r="C45" s="51"/>
      <c r="D45" s="51"/>
      <c r="E45" s="51"/>
      <c r="F45" s="51"/>
      <c r="G45" s="51"/>
      <c r="H45" s="51"/>
      <c r="I45" s="51"/>
      <c r="J45" s="51"/>
      <c r="K45" s="51"/>
      <c r="L45" s="51"/>
      <c r="M45" s="51"/>
      <c r="N45" s="51"/>
      <c r="O45" s="51"/>
      <c r="P45" s="51"/>
      <c r="Q45" s="52">
        <f>SUM(B45:P45)</f>
        <v>0</v>
      </c>
      <c r="R45" s="211" t="s">
        <v>108</v>
      </c>
      <c r="S45" s="211"/>
      <c r="T45" s="53"/>
    </row>
    <row r="46" spans="1:20" ht="24" customHeight="1">
      <c r="A46" s="50" t="s">
        <v>109</v>
      </c>
      <c r="B46" s="51"/>
      <c r="C46" s="51"/>
      <c r="D46" s="51"/>
      <c r="E46" s="51"/>
      <c r="F46" s="51"/>
      <c r="G46" s="51"/>
      <c r="H46" s="51"/>
      <c r="I46" s="51"/>
      <c r="J46" s="51"/>
      <c r="K46" s="51"/>
      <c r="L46" s="51"/>
      <c r="M46" s="51"/>
      <c r="N46" s="51"/>
      <c r="O46" s="51"/>
      <c r="P46" s="51"/>
      <c r="Q46" s="52"/>
      <c r="R46" s="212">
        <f>S43*J42</f>
        <v>0</v>
      </c>
      <c r="S46" s="212"/>
      <c r="T46" s="53"/>
    </row>
    <row r="47" spans="1:20" ht="24" customHeight="1">
      <c r="A47" s="50" t="s">
        <v>110</v>
      </c>
      <c r="B47" s="54">
        <f>IF($T47=0,0,VLOOKUP($T47,単価データ!$A$1:$AH$10714,16,FALSE))</f>
        <v>0</v>
      </c>
      <c r="C47" s="54">
        <f>IF($T47=0,0,VLOOKUP($T47,単価データ!$A$1:$AH$10714,17,FALSE))</f>
        <v>0</v>
      </c>
      <c r="D47" s="54">
        <f>IF($T47=0,0,VLOOKUP($T47,単価データ!$A$1:$AH$10714,19,FALSE))</f>
        <v>0</v>
      </c>
      <c r="E47" s="54">
        <f>IF($T47=0,0,VLOOKUP($T47,単価データ!$A$1:$AH$10714,22,FALSE))</f>
        <v>0</v>
      </c>
      <c r="F47" s="54">
        <f>IF($T47=0,0,VLOOKUP($T47,単価データ!$A$1:$AH$10714,23,FALSE))</f>
        <v>0</v>
      </c>
      <c r="G47" s="54">
        <f>IF($T47=0,0,VLOOKUP($T47,単価データ!$A$1:$AH$10714,24,FALSE))</f>
        <v>0</v>
      </c>
      <c r="H47" s="54">
        <f>IF($T47=0,0,VLOOKUP($T47,単価データ!$A$1:$AH$10714,25,FALSE))</f>
        <v>0</v>
      </c>
      <c r="I47" s="54">
        <f>IF($T47=0,0,VLOOKUP($T47,単価データ!$A$1:$AH$10714,26,FALSE))</f>
        <v>0</v>
      </c>
      <c r="J47" s="54">
        <f>IF($T47=0,0,VLOOKUP($T47,単価データ!$A$1:$AH$10714,27,FALSE))</f>
        <v>0</v>
      </c>
      <c r="K47" s="54">
        <f>IF($T47=0,0,VLOOKUP($T47,単価データ!$A$1:$AH$10714,28,FALSE))</f>
        <v>0</v>
      </c>
      <c r="L47" s="54">
        <f>IF($T47=0,0,VLOOKUP($T47,単価データ!$A$1:$AH$10714,29,FALSE))</f>
        <v>0</v>
      </c>
      <c r="M47" s="54">
        <f>IF($T47=0,0,VLOOKUP($T47,単価データ!$A$1:$AH$10714,30,FALSE))</f>
        <v>0</v>
      </c>
      <c r="N47" s="54">
        <f>IF($T47=0,0,VLOOKUP($T47,単価データ!$A$1:$AH$10714,31,FALSE))</f>
        <v>0</v>
      </c>
      <c r="O47" s="54">
        <f>IF($T47=0,0,VLOOKUP($T47,単価データ!$A$1:$AH$10714,32,FALSE))</f>
        <v>0</v>
      </c>
      <c r="P47" s="54">
        <f>IF($T47=0,0,VLOOKUP($T47,単価データ!$A$1:$AH$10714,33,FALSE))</f>
        <v>0</v>
      </c>
      <c r="Q47" s="55" t="s">
        <v>111</v>
      </c>
      <c r="R47" s="213" t="s">
        <v>112</v>
      </c>
      <c r="S47" s="213"/>
      <c r="T47" s="56"/>
    </row>
    <row r="48" spans="1:20" ht="25.5">
      <c r="A48" s="50" t="s">
        <v>113</v>
      </c>
      <c r="B48" s="52">
        <f t="shared" ref="B48:P48" si="9">B45*B46</f>
        <v>0</v>
      </c>
      <c r="C48" s="52">
        <f t="shared" si="9"/>
        <v>0</v>
      </c>
      <c r="D48" s="52">
        <f t="shared" si="9"/>
        <v>0</v>
      </c>
      <c r="E48" s="52">
        <f t="shared" si="9"/>
        <v>0</v>
      </c>
      <c r="F48" s="52">
        <f t="shared" si="9"/>
        <v>0</v>
      </c>
      <c r="G48" s="52">
        <f t="shared" si="9"/>
        <v>0</v>
      </c>
      <c r="H48" s="52">
        <f t="shared" si="9"/>
        <v>0</v>
      </c>
      <c r="I48" s="52">
        <f t="shared" si="9"/>
        <v>0</v>
      </c>
      <c r="J48" s="52">
        <f t="shared" si="9"/>
        <v>0</v>
      </c>
      <c r="K48" s="52">
        <f t="shared" si="9"/>
        <v>0</v>
      </c>
      <c r="L48" s="52">
        <f t="shared" si="9"/>
        <v>0</v>
      </c>
      <c r="M48" s="52">
        <f t="shared" si="9"/>
        <v>0</v>
      </c>
      <c r="N48" s="52">
        <f t="shared" si="9"/>
        <v>0</v>
      </c>
      <c r="O48" s="52">
        <f t="shared" si="9"/>
        <v>0</v>
      </c>
      <c r="P48" s="52">
        <f t="shared" si="9"/>
        <v>0</v>
      </c>
      <c r="Q48" s="52">
        <f t="shared" ref="Q48:Q49" si="10">SUM(B48:P48)</f>
        <v>0</v>
      </c>
      <c r="R48" s="213">
        <f>IF(S43=0,0,IF(J41=Q45,Q48,ROUNDDOWN((J41/Q45)*Q48,0)))</f>
        <v>0</v>
      </c>
      <c r="S48" s="213"/>
      <c r="T48" s="53"/>
    </row>
    <row r="49" spans="1:20" ht="25.5">
      <c r="A49" s="57" t="s">
        <v>114</v>
      </c>
      <c r="B49" s="58">
        <f t="shared" ref="B49:P49" si="11">B45*B47</f>
        <v>0</v>
      </c>
      <c r="C49" s="58">
        <f t="shared" si="11"/>
        <v>0</v>
      </c>
      <c r="D49" s="58">
        <f t="shared" si="11"/>
        <v>0</v>
      </c>
      <c r="E49" s="58">
        <f t="shared" si="11"/>
        <v>0</v>
      </c>
      <c r="F49" s="58">
        <f t="shared" si="11"/>
        <v>0</v>
      </c>
      <c r="G49" s="58">
        <f t="shared" si="11"/>
        <v>0</v>
      </c>
      <c r="H49" s="58">
        <f t="shared" si="11"/>
        <v>0</v>
      </c>
      <c r="I49" s="58">
        <f t="shared" si="11"/>
        <v>0</v>
      </c>
      <c r="J49" s="58">
        <f t="shared" si="11"/>
        <v>0</v>
      </c>
      <c r="K49" s="58">
        <f t="shared" si="11"/>
        <v>0</v>
      </c>
      <c r="L49" s="58">
        <f t="shared" si="11"/>
        <v>0</v>
      </c>
      <c r="M49" s="58">
        <f t="shared" si="11"/>
        <v>0</v>
      </c>
      <c r="N49" s="58">
        <f t="shared" si="11"/>
        <v>0</v>
      </c>
      <c r="O49" s="58">
        <f t="shared" si="11"/>
        <v>0</v>
      </c>
      <c r="P49" s="58">
        <f t="shared" si="11"/>
        <v>0</v>
      </c>
      <c r="Q49" s="58">
        <f t="shared" si="10"/>
        <v>0</v>
      </c>
      <c r="R49" s="211" t="s">
        <v>115</v>
      </c>
      <c r="S49" s="211"/>
      <c r="T49" s="53"/>
    </row>
    <row r="50" spans="1:20" ht="26.25" customHeight="1">
      <c r="A50" s="59" t="s">
        <v>116</v>
      </c>
      <c r="B50" s="214" t="s">
        <v>117</v>
      </c>
      <c r="C50" s="214"/>
      <c r="D50" s="214"/>
      <c r="E50" s="214"/>
      <c r="F50" s="214"/>
      <c r="G50" s="214"/>
      <c r="H50" s="214"/>
      <c r="I50" s="60">
        <f>Q49</f>
        <v>0</v>
      </c>
      <c r="J50" s="61" t="s">
        <v>118</v>
      </c>
      <c r="K50" s="60">
        <f>Q45</f>
        <v>0</v>
      </c>
      <c r="L50" s="62" t="s">
        <v>53</v>
      </c>
      <c r="M50" s="60"/>
      <c r="N50" s="61"/>
      <c r="O50" s="63">
        <f>IF(K50=0,0,I50/K50)</f>
        <v>0</v>
      </c>
      <c r="P50" s="64" t="s">
        <v>69</v>
      </c>
      <c r="Q50" s="65">
        <f>IF(LEN(ROUND(O50,0))&lt;4,ROUND(O50,0),ROUND(O50,-(LEN(ROUND(O50,0))-3)))</f>
        <v>0</v>
      </c>
      <c r="R50" s="213">
        <f>S43*Q50</f>
        <v>0</v>
      </c>
      <c r="S50" s="213"/>
      <c r="T50" s="53"/>
    </row>
    <row r="52" spans="1:20">
      <c r="A52" s="38" t="s">
        <v>128</v>
      </c>
      <c r="B52" s="215" t="s">
        <v>97</v>
      </c>
      <c r="C52" s="215"/>
      <c r="D52" s="215"/>
      <c r="E52" s="215"/>
      <c r="F52" s="215"/>
      <c r="G52" s="215"/>
      <c r="H52" s="215"/>
      <c r="I52" s="39" t="s">
        <v>53</v>
      </c>
      <c r="J52" s="40">
        <v>1</v>
      </c>
      <c r="K52" s="68" t="s">
        <v>125</v>
      </c>
      <c r="L52" s="42"/>
      <c r="M52" s="43"/>
      <c r="N52" s="43"/>
      <c r="O52" s="43"/>
      <c r="P52" s="43"/>
      <c r="Q52" s="43"/>
      <c r="R52" s="43"/>
      <c r="S52" s="44"/>
    </row>
    <row r="53" spans="1:20">
      <c r="A53" s="45"/>
      <c r="B53" s="215" t="s">
        <v>100</v>
      </c>
      <c r="C53" s="215"/>
      <c r="D53" s="215"/>
      <c r="E53" s="215"/>
      <c r="F53" s="215"/>
      <c r="G53" s="215"/>
      <c r="H53" s="215"/>
      <c r="I53" s="39" t="s">
        <v>53</v>
      </c>
      <c r="J53" s="40"/>
      <c r="K53" s="39" t="s">
        <v>101</v>
      </c>
      <c r="L53" s="46"/>
      <c r="M53" s="47"/>
      <c r="N53" s="47"/>
      <c r="O53" s="47"/>
      <c r="P53" s="47"/>
      <c r="Q53" s="47"/>
      <c r="R53" s="43"/>
      <c r="S53" s="44"/>
    </row>
    <row r="54" spans="1:20" ht="13.5" customHeight="1">
      <c r="A54" s="38" t="s">
        <v>102</v>
      </c>
      <c r="B54" s="216" t="s">
        <v>103</v>
      </c>
      <c r="C54" s="216"/>
      <c r="D54" s="216"/>
      <c r="E54" s="216"/>
      <c r="F54" s="216"/>
      <c r="G54" s="216"/>
      <c r="H54" s="216"/>
      <c r="I54" s="216"/>
      <c r="J54" s="216"/>
      <c r="K54" s="216"/>
      <c r="L54" s="216"/>
      <c r="M54" s="216"/>
      <c r="N54" s="216"/>
      <c r="O54" s="216"/>
      <c r="P54" s="216"/>
      <c r="Q54" s="216"/>
      <c r="R54" s="217" t="s">
        <v>104</v>
      </c>
      <c r="S54" s="218">
        <f>IF(J52&gt;Q56,0,J52)</f>
        <v>0</v>
      </c>
      <c r="T54" s="210" t="s">
        <v>105</v>
      </c>
    </row>
    <row r="55" spans="1:20" ht="27.75" customHeight="1">
      <c r="A55" s="45"/>
      <c r="B55" s="48">
        <v>3</v>
      </c>
      <c r="C55" s="48">
        <v>4</v>
      </c>
      <c r="D55" s="48">
        <v>5</v>
      </c>
      <c r="E55" s="48">
        <v>6</v>
      </c>
      <c r="F55" s="48">
        <v>7</v>
      </c>
      <c r="G55" s="48">
        <v>8</v>
      </c>
      <c r="H55" s="48">
        <v>9</v>
      </c>
      <c r="I55" s="48">
        <v>10</v>
      </c>
      <c r="J55" s="48">
        <v>11</v>
      </c>
      <c r="K55" s="48">
        <v>12</v>
      </c>
      <c r="L55" s="48">
        <v>1</v>
      </c>
      <c r="M55" s="48">
        <v>2</v>
      </c>
      <c r="N55" s="48">
        <v>3</v>
      </c>
      <c r="O55" s="48">
        <v>4</v>
      </c>
      <c r="P55" s="48">
        <v>5</v>
      </c>
      <c r="Q55" s="49" t="s">
        <v>107</v>
      </c>
      <c r="R55" s="217"/>
      <c r="S55" s="218"/>
      <c r="T55" s="210"/>
    </row>
    <row r="56" spans="1:20" ht="28.5" customHeight="1">
      <c r="A56" s="97" t="s">
        <v>517</v>
      </c>
      <c r="B56" s="51"/>
      <c r="C56" s="51"/>
      <c r="D56" s="51"/>
      <c r="E56" s="51"/>
      <c r="F56" s="51"/>
      <c r="G56" s="51"/>
      <c r="H56" s="51"/>
      <c r="I56" s="51"/>
      <c r="J56" s="51"/>
      <c r="K56" s="51"/>
      <c r="L56" s="51"/>
      <c r="M56" s="51"/>
      <c r="N56" s="51"/>
      <c r="O56" s="51"/>
      <c r="P56" s="51"/>
      <c r="Q56" s="52">
        <f>SUM(B56:P56)</f>
        <v>0</v>
      </c>
      <c r="R56" s="211" t="s">
        <v>108</v>
      </c>
      <c r="S56" s="211"/>
      <c r="T56" s="53"/>
    </row>
    <row r="57" spans="1:20" ht="24" customHeight="1">
      <c r="A57" s="50" t="s">
        <v>109</v>
      </c>
      <c r="B57" s="51"/>
      <c r="C57" s="51"/>
      <c r="D57" s="51"/>
      <c r="E57" s="51"/>
      <c r="F57" s="51"/>
      <c r="G57" s="51"/>
      <c r="H57" s="51"/>
      <c r="I57" s="51"/>
      <c r="J57" s="51"/>
      <c r="K57" s="51"/>
      <c r="L57" s="51"/>
      <c r="M57" s="51"/>
      <c r="N57" s="51"/>
      <c r="O57" s="51"/>
      <c r="P57" s="51"/>
      <c r="Q57" s="52"/>
      <c r="R57" s="212">
        <f>S54*J53</f>
        <v>0</v>
      </c>
      <c r="S57" s="212"/>
      <c r="T57" s="53"/>
    </row>
    <row r="58" spans="1:20" ht="24" customHeight="1">
      <c r="A58" s="50" t="s">
        <v>110</v>
      </c>
      <c r="B58" s="54">
        <f>IF($T58=0,0,VLOOKUP($T58,単価データ!$A$1:$AH$10714,16,FALSE))</f>
        <v>0</v>
      </c>
      <c r="C58" s="54">
        <f>IF($T58=0,0,VLOOKUP($T58,単価データ!$A$1:$AH$10714,17,FALSE))</f>
        <v>0</v>
      </c>
      <c r="D58" s="54">
        <f>IF($T58=0,0,VLOOKUP($T58,単価データ!$A$1:$AH$10714,19,FALSE))</f>
        <v>0</v>
      </c>
      <c r="E58" s="54">
        <f>IF($T58=0,0,VLOOKUP($T58,単価データ!$A$1:$AH$10714,22,FALSE))</f>
        <v>0</v>
      </c>
      <c r="F58" s="54">
        <f>IF($T58=0,0,VLOOKUP($T58,単価データ!$A$1:$AH$10714,23,FALSE))</f>
        <v>0</v>
      </c>
      <c r="G58" s="54">
        <f>IF($T58=0,0,VLOOKUP($T58,単価データ!$A$1:$AH$10714,24,FALSE))</f>
        <v>0</v>
      </c>
      <c r="H58" s="54">
        <f>IF($T58=0,0,VLOOKUP($T58,単価データ!$A$1:$AH$10714,25,FALSE))</f>
        <v>0</v>
      </c>
      <c r="I58" s="54">
        <f>IF($T58=0,0,VLOOKUP($T58,単価データ!$A$1:$AH$10714,26,FALSE))</f>
        <v>0</v>
      </c>
      <c r="J58" s="54">
        <f>IF($T58=0,0,VLOOKUP($T58,単価データ!$A$1:$AH$10714,27,FALSE))</f>
        <v>0</v>
      </c>
      <c r="K58" s="54">
        <f>IF($T58=0,0,VLOOKUP($T58,単価データ!$A$1:$AH$10714,28,FALSE))</f>
        <v>0</v>
      </c>
      <c r="L58" s="54">
        <f>IF($T58=0,0,VLOOKUP($T58,単価データ!$A$1:$AH$10714,29,FALSE))</f>
        <v>0</v>
      </c>
      <c r="M58" s="54">
        <f>IF($T58=0,0,VLOOKUP($T58,単価データ!$A$1:$AH$10714,30,FALSE))</f>
        <v>0</v>
      </c>
      <c r="N58" s="54">
        <f>IF($T58=0,0,VLOOKUP($T58,単価データ!$A$1:$AH$10714,31,FALSE))</f>
        <v>0</v>
      </c>
      <c r="O58" s="54">
        <f>IF($T58=0,0,VLOOKUP($T58,単価データ!$A$1:$AH$10714,32,FALSE))</f>
        <v>0</v>
      </c>
      <c r="P58" s="54">
        <f>IF($T58=0,0,VLOOKUP($T58,単価データ!$A$1:$AH$10714,33,FALSE))</f>
        <v>0</v>
      </c>
      <c r="Q58" s="55" t="s">
        <v>111</v>
      </c>
      <c r="R58" s="213" t="s">
        <v>112</v>
      </c>
      <c r="S58" s="213"/>
      <c r="T58" s="56"/>
    </row>
    <row r="59" spans="1:20" ht="25.5">
      <c r="A59" s="50" t="s">
        <v>113</v>
      </c>
      <c r="B59" s="52">
        <f t="shared" ref="B59:P59" si="12">B56*B57</f>
        <v>0</v>
      </c>
      <c r="C59" s="52">
        <f t="shared" si="12"/>
        <v>0</v>
      </c>
      <c r="D59" s="52">
        <f t="shared" si="12"/>
        <v>0</v>
      </c>
      <c r="E59" s="52">
        <f t="shared" si="12"/>
        <v>0</v>
      </c>
      <c r="F59" s="52">
        <f t="shared" si="12"/>
        <v>0</v>
      </c>
      <c r="G59" s="52">
        <f t="shared" si="12"/>
        <v>0</v>
      </c>
      <c r="H59" s="52">
        <f t="shared" si="12"/>
        <v>0</v>
      </c>
      <c r="I59" s="52">
        <f t="shared" si="12"/>
        <v>0</v>
      </c>
      <c r="J59" s="52">
        <f t="shared" si="12"/>
        <v>0</v>
      </c>
      <c r="K59" s="52">
        <f t="shared" si="12"/>
        <v>0</v>
      </c>
      <c r="L59" s="52">
        <f t="shared" si="12"/>
        <v>0</v>
      </c>
      <c r="M59" s="52">
        <f t="shared" si="12"/>
        <v>0</v>
      </c>
      <c r="N59" s="52">
        <f t="shared" si="12"/>
        <v>0</v>
      </c>
      <c r="O59" s="52">
        <f t="shared" si="12"/>
        <v>0</v>
      </c>
      <c r="P59" s="52">
        <f t="shared" si="12"/>
        <v>0</v>
      </c>
      <c r="Q59" s="52">
        <f t="shared" ref="Q59:Q60" si="13">SUM(B59:P59)</f>
        <v>0</v>
      </c>
      <c r="R59" s="213">
        <f>IF(S54=0,0,IF(J52=Q56,Q59,ROUNDDOWN((J52/Q56)*Q59,0)))</f>
        <v>0</v>
      </c>
      <c r="S59" s="213"/>
      <c r="T59" s="53"/>
    </row>
    <row r="60" spans="1:20" ht="25.5">
      <c r="A60" s="57" t="s">
        <v>114</v>
      </c>
      <c r="B60" s="58">
        <f t="shared" ref="B60:P60" si="14">B56*B58</f>
        <v>0</v>
      </c>
      <c r="C60" s="58">
        <f t="shared" si="14"/>
        <v>0</v>
      </c>
      <c r="D60" s="58">
        <f t="shared" si="14"/>
        <v>0</v>
      </c>
      <c r="E60" s="58">
        <f t="shared" si="14"/>
        <v>0</v>
      </c>
      <c r="F60" s="58">
        <f t="shared" si="14"/>
        <v>0</v>
      </c>
      <c r="G60" s="58">
        <f t="shared" si="14"/>
        <v>0</v>
      </c>
      <c r="H60" s="58">
        <f t="shared" si="14"/>
        <v>0</v>
      </c>
      <c r="I60" s="58">
        <f t="shared" si="14"/>
        <v>0</v>
      </c>
      <c r="J60" s="58">
        <f t="shared" si="14"/>
        <v>0</v>
      </c>
      <c r="K60" s="58">
        <f t="shared" si="14"/>
        <v>0</v>
      </c>
      <c r="L60" s="58">
        <f t="shared" si="14"/>
        <v>0</v>
      </c>
      <c r="M60" s="58">
        <f t="shared" si="14"/>
        <v>0</v>
      </c>
      <c r="N60" s="58">
        <f t="shared" si="14"/>
        <v>0</v>
      </c>
      <c r="O60" s="58">
        <f t="shared" si="14"/>
        <v>0</v>
      </c>
      <c r="P60" s="58">
        <f t="shared" si="14"/>
        <v>0</v>
      </c>
      <c r="Q60" s="58">
        <f t="shared" si="13"/>
        <v>0</v>
      </c>
      <c r="R60" s="211" t="s">
        <v>115</v>
      </c>
      <c r="S60" s="211"/>
      <c r="T60" s="53"/>
    </row>
    <row r="61" spans="1:20" ht="26.25" customHeight="1">
      <c r="A61" s="59" t="s">
        <v>116</v>
      </c>
      <c r="B61" s="214" t="s">
        <v>117</v>
      </c>
      <c r="C61" s="214"/>
      <c r="D61" s="214"/>
      <c r="E61" s="214"/>
      <c r="F61" s="214"/>
      <c r="G61" s="214"/>
      <c r="H61" s="214"/>
      <c r="I61" s="60">
        <f>Q60</f>
        <v>0</v>
      </c>
      <c r="J61" s="61" t="s">
        <v>118</v>
      </c>
      <c r="K61" s="60">
        <f>Q56</f>
        <v>0</v>
      </c>
      <c r="L61" s="62" t="s">
        <v>53</v>
      </c>
      <c r="M61" s="60"/>
      <c r="N61" s="61"/>
      <c r="O61" s="63">
        <f>IF(K61=0,0,I61/K61)</f>
        <v>0</v>
      </c>
      <c r="P61" s="64" t="s">
        <v>69</v>
      </c>
      <c r="Q61" s="65">
        <f>IF(LEN(ROUND(O61,0))&lt;4,ROUND(O61,0),ROUND(O61,-(LEN(ROUND(O61,0))-3)))</f>
        <v>0</v>
      </c>
      <c r="R61" s="213">
        <f>S54*Q61</f>
        <v>0</v>
      </c>
      <c r="S61" s="213"/>
      <c r="T61" s="53"/>
    </row>
    <row r="63" spans="1:20">
      <c r="A63" s="38" t="s">
        <v>129</v>
      </c>
      <c r="B63" s="215" t="s">
        <v>97</v>
      </c>
      <c r="C63" s="215"/>
      <c r="D63" s="215"/>
      <c r="E63" s="215"/>
      <c r="F63" s="215"/>
      <c r="G63" s="215"/>
      <c r="H63" s="215"/>
      <c r="I63" s="39" t="s">
        <v>53</v>
      </c>
      <c r="J63" s="40">
        <v>1</v>
      </c>
      <c r="K63" s="68" t="s">
        <v>125</v>
      </c>
      <c r="L63" s="42"/>
      <c r="M63" s="43"/>
      <c r="N63" s="43"/>
      <c r="O63" s="43"/>
      <c r="P63" s="43"/>
      <c r="Q63" s="43"/>
      <c r="R63" s="43"/>
      <c r="S63" s="44"/>
    </row>
    <row r="64" spans="1:20">
      <c r="A64" s="45"/>
      <c r="B64" s="215" t="s">
        <v>100</v>
      </c>
      <c r="C64" s="215"/>
      <c r="D64" s="215"/>
      <c r="E64" s="215"/>
      <c r="F64" s="215"/>
      <c r="G64" s="215"/>
      <c r="H64" s="215"/>
      <c r="I64" s="39" t="s">
        <v>53</v>
      </c>
      <c r="J64" s="40"/>
      <c r="K64" s="39" t="s">
        <v>101</v>
      </c>
      <c r="L64" s="46"/>
      <c r="M64" s="47"/>
      <c r="N64" s="47"/>
      <c r="O64" s="47"/>
      <c r="P64" s="47"/>
      <c r="Q64" s="47"/>
      <c r="R64" s="43"/>
      <c r="S64" s="44"/>
    </row>
    <row r="65" spans="1:20" ht="13.5" customHeight="1">
      <c r="A65" s="38" t="s">
        <v>102</v>
      </c>
      <c r="B65" s="216" t="s">
        <v>103</v>
      </c>
      <c r="C65" s="216"/>
      <c r="D65" s="216"/>
      <c r="E65" s="216"/>
      <c r="F65" s="216"/>
      <c r="G65" s="216"/>
      <c r="H65" s="216"/>
      <c r="I65" s="216"/>
      <c r="J65" s="216"/>
      <c r="K65" s="216"/>
      <c r="L65" s="216"/>
      <c r="M65" s="216"/>
      <c r="N65" s="216"/>
      <c r="O65" s="216"/>
      <c r="P65" s="216"/>
      <c r="Q65" s="216"/>
      <c r="R65" s="217" t="s">
        <v>104</v>
      </c>
      <c r="S65" s="218">
        <f>IF(J63&gt;Q67,0,J63)</f>
        <v>0</v>
      </c>
      <c r="T65" s="210" t="s">
        <v>105</v>
      </c>
    </row>
    <row r="66" spans="1:20" ht="27.75" customHeight="1">
      <c r="A66" s="45"/>
      <c r="B66" s="48">
        <v>3</v>
      </c>
      <c r="C66" s="48">
        <v>4</v>
      </c>
      <c r="D66" s="48">
        <v>5</v>
      </c>
      <c r="E66" s="48">
        <v>6</v>
      </c>
      <c r="F66" s="48">
        <v>7</v>
      </c>
      <c r="G66" s="48">
        <v>8</v>
      </c>
      <c r="H66" s="48">
        <v>9</v>
      </c>
      <c r="I66" s="48">
        <v>10</v>
      </c>
      <c r="J66" s="48">
        <v>11</v>
      </c>
      <c r="K66" s="48">
        <v>12</v>
      </c>
      <c r="L66" s="48">
        <v>1</v>
      </c>
      <c r="M66" s="48">
        <v>2</v>
      </c>
      <c r="N66" s="48">
        <v>3</v>
      </c>
      <c r="O66" s="48">
        <v>4</v>
      </c>
      <c r="P66" s="48">
        <v>5</v>
      </c>
      <c r="Q66" s="49" t="s">
        <v>107</v>
      </c>
      <c r="R66" s="217"/>
      <c r="S66" s="218"/>
      <c r="T66" s="210"/>
    </row>
    <row r="67" spans="1:20" ht="28.5" customHeight="1">
      <c r="A67" s="97" t="s">
        <v>517</v>
      </c>
      <c r="B67" s="51"/>
      <c r="C67" s="51"/>
      <c r="D67" s="51"/>
      <c r="E67" s="51"/>
      <c r="F67" s="51"/>
      <c r="G67" s="51"/>
      <c r="H67" s="51"/>
      <c r="I67" s="51"/>
      <c r="J67" s="51"/>
      <c r="K67" s="51"/>
      <c r="L67" s="51"/>
      <c r="M67" s="51"/>
      <c r="N67" s="51"/>
      <c r="O67" s="51"/>
      <c r="P67" s="51"/>
      <c r="Q67" s="52">
        <f>SUM(B67:P67)</f>
        <v>0</v>
      </c>
      <c r="R67" s="211" t="s">
        <v>108</v>
      </c>
      <c r="S67" s="211"/>
      <c r="T67" s="53"/>
    </row>
    <row r="68" spans="1:20" ht="24" customHeight="1">
      <c r="A68" s="50" t="s">
        <v>109</v>
      </c>
      <c r="B68" s="51"/>
      <c r="C68" s="51"/>
      <c r="D68" s="51"/>
      <c r="E68" s="51"/>
      <c r="F68" s="51"/>
      <c r="G68" s="51"/>
      <c r="H68" s="51"/>
      <c r="I68" s="51"/>
      <c r="J68" s="51"/>
      <c r="K68" s="51"/>
      <c r="L68" s="51"/>
      <c r="M68" s="51"/>
      <c r="N68" s="51"/>
      <c r="O68" s="51"/>
      <c r="P68" s="51"/>
      <c r="Q68" s="52"/>
      <c r="R68" s="212">
        <f>S65*J64</f>
        <v>0</v>
      </c>
      <c r="S68" s="212"/>
      <c r="T68" s="53"/>
    </row>
    <row r="69" spans="1:20" ht="24" customHeight="1">
      <c r="A69" s="50" t="s">
        <v>110</v>
      </c>
      <c r="B69" s="54">
        <f>IF($T69=0,0,VLOOKUP($T69,単価データ!$A$1:$AH$10714,16,FALSE))</f>
        <v>0</v>
      </c>
      <c r="C69" s="54">
        <f>IF($T69=0,0,VLOOKUP($T69,単価データ!$A$1:$AH$10714,17,FALSE))</f>
        <v>0</v>
      </c>
      <c r="D69" s="54">
        <f>IF($T69=0,0,VLOOKUP($T69,単価データ!$A$1:$AH$10714,19,FALSE))</f>
        <v>0</v>
      </c>
      <c r="E69" s="54">
        <f>IF($T69=0,0,VLOOKUP($T69,単価データ!$A$1:$AH$10714,22,FALSE))</f>
        <v>0</v>
      </c>
      <c r="F69" s="54">
        <f>IF($T69=0,0,VLOOKUP($T69,単価データ!$A$1:$AH$10714,23,FALSE))</f>
        <v>0</v>
      </c>
      <c r="G69" s="54">
        <f>IF($T69=0,0,VLOOKUP($T69,単価データ!$A$1:$AH$10714,24,FALSE))</f>
        <v>0</v>
      </c>
      <c r="H69" s="54">
        <f>IF($T69=0,0,VLOOKUP($T69,単価データ!$A$1:$AH$10714,25,FALSE))</f>
        <v>0</v>
      </c>
      <c r="I69" s="54">
        <f>IF($T69=0,0,VLOOKUP($T69,単価データ!$A$1:$AH$10714,26,FALSE))</f>
        <v>0</v>
      </c>
      <c r="J69" s="54">
        <f>IF($T69=0,0,VLOOKUP($T69,単価データ!$A$1:$AH$10714,27,FALSE))</f>
        <v>0</v>
      </c>
      <c r="K69" s="54">
        <f>IF($T69=0,0,VLOOKUP($T69,単価データ!$A$1:$AH$10714,28,FALSE))</f>
        <v>0</v>
      </c>
      <c r="L69" s="54">
        <f>IF($T69=0,0,VLOOKUP($T69,単価データ!$A$1:$AH$10714,29,FALSE))</f>
        <v>0</v>
      </c>
      <c r="M69" s="54">
        <f>IF($T69=0,0,VLOOKUP($T69,単価データ!$A$1:$AH$10714,30,FALSE))</f>
        <v>0</v>
      </c>
      <c r="N69" s="54">
        <f>IF($T69=0,0,VLOOKUP($T69,単価データ!$A$1:$AH$10714,31,FALSE))</f>
        <v>0</v>
      </c>
      <c r="O69" s="54">
        <f>IF($T69=0,0,VLOOKUP($T69,単価データ!$A$1:$AH$10714,32,FALSE))</f>
        <v>0</v>
      </c>
      <c r="P69" s="54">
        <f>IF($T69=0,0,VLOOKUP($T69,単価データ!$A$1:$AH$10714,33,FALSE))</f>
        <v>0</v>
      </c>
      <c r="Q69" s="55" t="s">
        <v>111</v>
      </c>
      <c r="R69" s="213" t="s">
        <v>112</v>
      </c>
      <c r="S69" s="213"/>
      <c r="T69" s="56"/>
    </row>
    <row r="70" spans="1:20" ht="25.5">
      <c r="A70" s="50" t="s">
        <v>113</v>
      </c>
      <c r="B70" s="52">
        <f t="shared" ref="B70:P70" si="15">B67*B68</f>
        <v>0</v>
      </c>
      <c r="C70" s="52">
        <f t="shared" si="15"/>
        <v>0</v>
      </c>
      <c r="D70" s="52">
        <f t="shared" si="15"/>
        <v>0</v>
      </c>
      <c r="E70" s="52">
        <f t="shared" si="15"/>
        <v>0</v>
      </c>
      <c r="F70" s="52">
        <f t="shared" si="15"/>
        <v>0</v>
      </c>
      <c r="G70" s="52">
        <f t="shared" si="15"/>
        <v>0</v>
      </c>
      <c r="H70" s="52">
        <f t="shared" si="15"/>
        <v>0</v>
      </c>
      <c r="I70" s="52">
        <f t="shared" si="15"/>
        <v>0</v>
      </c>
      <c r="J70" s="52">
        <f t="shared" si="15"/>
        <v>0</v>
      </c>
      <c r="K70" s="52">
        <f t="shared" si="15"/>
        <v>0</v>
      </c>
      <c r="L70" s="52">
        <f t="shared" si="15"/>
        <v>0</v>
      </c>
      <c r="M70" s="52">
        <f t="shared" si="15"/>
        <v>0</v>
      </c>
      <c r="N70" s="52">
        <f t="shared" si="15"/>
        <v>0</v>
      </c>
      <c r="O70" s="52">
        <f t="shared" si="15"/>
        <v>0</v>
      </c>
      <c r="P70" s="52">
        <f t="shared" si="15"/>
        <v>0</v>
      </c>
      <c r="Q70" s="52">
        <f t="shared" ref="Q70:Q71" si="16">SUM(B70:P70)</f>
        <v>0</v>
      </c>
      <c r="R70" s="213">
        <f>IF(S65=0,0,IF(J63=Q67,Q70,ROUNDDOWN((J63/Q67)*Q70,0)))</f>
        <v>0</v>
      </c>
      <c r="S70" s="213"/>
      <c r="T70" s="53"/>
    </row>
    <row r="71" spans="1:20" ht="25.5">
      <c r="A71" s="57" t="s">
        <v>114</v>
      </c>
      <c r="B71" s="58">
        <f t="shared" ref="B71:P71" si="17">B67*B69</f>
        <v>0</v>
      </c>
      <c r="C71" s="58">
        <f t="shared" si="17"/>
        <v>0</v>
      </c>
      <c r="D71" s="58">
        <f t="shared" si="17"/>
        <v>0</v>
      </c>
      <c r="E71" s="58">
        <f t="shared" si="17"/>
        <v>0</v>
      </c>
      <c r="F71" s="58">
        <f t="shared" si="17"/>
        <v>0</v>
      </c>
      <c r="G71" s="58">
        <f t="shared" si="17"/>
        <v>0</v>
      </c>
      <c r="H71" s="58">
        <f t="shared" si="17"/>
        <v>0</v>
      </c>
      <c r="I71" s="58">
        <f t="shared" si="17"/>
        <v>0</v>
      </c>
      <c r="J71" s="58">
        <f t="shared" si="17"/>
        <v>0</v>
      </c>
      <c r="K71" s="58">
        <f t="shared" si="17"/>
        <v>0</v>
      </c>
      <c r="L71" s="58">
        <f t="shared" si="17"/>
        <v>0</v>
      </c>
      <c r="M71" s="58">
        <f t="shared" si="17"/>
        <v>0</v>
      </c>
      <c r="N71" s="58">
        <f t="shared" si="17"/>
        <v>0</v>
      </c>
      <c r="O71" s="58">
        <f t="shared" si="17"/>
        <v>0</v>
      </c>
      <c r="P71" s="58">
        <f t="shared" si="17"/>
        <v>0</v>
      </c>
      <c r="Q71" s="58">
        <f t="shared" si="16"/>
        <v>0</v>
      </c>
      <c r="R71" s="211" t="s">
        <v>115</v>
      </c>
      <c r="S71" s="211"/>
      <c r="T71" s="53"/>
    </row>
    <row r="72" spans="1:20" ht="26.25" customHeight="1">
      <c r="A72" s="59" t="s">
        <v>116</v>
      </c>
      <c r="B72" s="214" t="s">
        <v>117</v>
      </c>
      <c r="C72" s="214"/>
      <c r="D72" s="214"/>
      <c r="E72" s="214"/>
      <c r="F72" s="214"/>
      <c r="G72" s="214"/>
      <c r="H72" s="214"/>
      <c r="I72" s="60">
        <f>Q71</f>
        <v>0</v>
      </c>
      <c r="J72" s="61" t="s">
        <v>118</v>
      </c>
      <c r="K72" s="60">
        <f>Q67</f>
        <v>0</v>
      </c>
      <c r="L72" s="62" t="s">
        <v>53</v>
      </c>
      <c r="M72" s="60"/>
      <c r="N72" s="61"/>
      <c r="O72" s="63">
        <f>IF(K72=0,0,I72/K72)</f>
        <v>0</v>
      </c>
      <c r="P72" s="64" t="s">
        <v>69</v>
      </c>
      <c r="Q72" s="65">
        <f>IF(LEN(ROUND(O72,0))&lt;4,ROUND(O72,0),ROUND(O72,-(LEN(ROUND(O72,0))-3)))</f>
        <v>0</v>
      </c>
      <c r="R72" s="213">
        <f>S65*Q72</f>
        <v>0</v>
      </c>
      <c r="S72" s="213"/>
      <c r="T72" s="53"/>
    </row>
    <row r="74" spans="1:20">
      <c r="A74" s="38" t="s">
        <v>130</v>
      </c>
      <c r="B74" s="215" t="s">
        <v>97</v>
      </c>
      <c r="C74" s="215"/>
      <c r="D74" s="215"/>
      <c r="E74" s="215"/>
      <c r="F74" s="215"/>
      <c r="G74" s="215"/>
      <c r="H74" s="215"/>
      <c r="I74" s="39" t="s">
        <v>53</v>
      </c>
      <c r="J74" s="40">
        <v>1</v>
      </c>
      <c r="K74" s="68" t="s">
        <v>125</v>
      </c>
      <c r="L74" s="42"/>
      <c r="M74" s="43"/>
      <c r="N74" s="43"/>
      <c r="O74" s="43"/>
      <c r="P74" s="43"/>
      <c r="Q74" s="43"/>
      <c r="R74" s="43"/>
      <c r="S74" s="44"/>
    </row>
    <row r="75" spans="1:20">
      <c r="A75" s="45"/>
      <c r="B75" s="215" t="s">
        <v>100</v>
      </c>
      <c r="C75" s="215"/>
      <c r="D75" s="215"/>
      <c r="E75" s="215"/>
      <c r="F75" s="215"/>
      <c r="G75" s="215"/>
      <c r="H75" s="215"/>
      <c r="I75" s="39" t="s">
        <v>53</v>
      </c>
      <c r="J75" s="40"/>
      <c r="K75" s="39" t="s">
        <v>101</v>
      </c>
      <c r="L75" s="46"/>
      <c r="M75" s="47"/>
      <c r="N75" s="47"/>
      <c r="O75" s="47"/>
      <c r="P75" s="47"/>
      <c r="Q75" s="47"/>
      <c r="R75" s="43"/>
      <c r="S75" s="44"/>
    </row>
    <row r="76" spans="1:20" ht="13.5" customHeight="1">
      <c r="A76" s="38" t="s">
        <v>102</v>
      </c>
      <c r="B76" s="216" t="s">
        <v>103</v>
      </c>
      <c r="C76" s="216"/>
      <c r="D76" s="216"/>
      <c r="E76" s="216"/>
      <c r="F76" s="216"/>
      <c r="G76" s="216"/>
      <c r="H76" s="216"/>
      <c r="I76" s="216"/>
      <c r="J76" s="216"/>
      <c r="K76" s="216"/>
      <c r="L76" s="216"/>
      <c r="M76" s="216"/>
      <c r="N76" s="216"/>
      <c r="O76" s="216"/>
      <c r="P76" s="216"/>
      <c r="Q76" s="216"/>
      <c r="R76" s="217" t="s">
        <v>104</v>
      </c>
      <c r="S76" s="218">
        <f>IF(J74&gt;Q78,0,J74)</f>
        <v>0</v>
      </c>
      <c r="T76" s="210" t="s">
        <v>105</v>
      </c>
    </row>
    <row r="77" spans="1:20" ht="27.75" customHeight="1">
      <c r="A77" s="45"/>
      <c r="B77" s="48">
        <v>3</v>
      </c>
      <c r="C77" s="48">
        <v>4</v>
      </c>
      <c r="D77" s="48">
        <v>5</v>
      </c>
      <c r="E77" s="48">
        <v>6</v>
      </c>
      <c r="F77" s="48">
        <v>7</v>
      </c>
      <c r="G77" s="48">
        <v>8</v>
      </c>
      <c r="H77" s="48">
        <v>9</v>
      </c>
      <c r="I77" s="48">
        <v>10</v>
      </c>
      <c r="J77" s="48">
        <v>11</v>
      </c>
      <c r="K77" s="48">
        <v>12</v>
      </c>
      <c r="L77" s="48">
        <v>1</v>
      </c>
      <c r="M77" s="48">
        <v>2</v>
      </c>
      <c r="N77" s="48">
        <v>3</v>
      </c>
      <c r="O77" s="48">
        <v>4</v>
      </c>
      <c r="P77" s="48">
        <v>5</v>
      </c>
      <c r="Q77" s="49" t="s">
        <v>107</v>
      </c>
      <c r="R77" s="217"/>
      <c r="S77" s="218"/>
      <c r="T77" s="210"/>
    </row>
    <row r="78" spans="1:20" ht="28.5" customHeight="1">
      <c r="A78" s="97" t="s">
        <v>517</v>
      </c>
      <c r="B78" s="51"/>
      <c r="C78" s="51"/>
      <c r="D78" s="51"/>
      <c r="E78" s="51"/>
      <c r="F78" s="51"/>
      <c r="G78" s="51"/>
      <c r="H78" s="51"/>
      <c r="I78" s="51"/>
      <c r="J78" s="51"/>
      <c r="K78" s="51"/>
      <c r="L78" s="51"/>
      <c r="M78" s="51"/>
      <c r="N78" s="51"/>
      <c r="O78" s="51"/>
      <c r="P78" s="51"/>
      <c r="Q78" s="52">
        <f>SUM(B78:P78)</f>
        <v>0</v>
      </c>
      <c r="R78" s="211" t="s">
        <v>108</v>
      </c>
      <c r="S78" s="211"/>
      <c r="T78" s="53"/>
    </row>
    <row r="79" spans="1:20" ht="24" customHeight="1">
      <c r="A79" s="50" t="s">
        <v>109</v>
      </c>
      <c r="B79" s="51"/>
      <c r="C79" s="51"/>
      <c r="D79" s="51"/>
      <c r="E79" s="51"/>
      <c r="F79" s="51"/>
      <c r="G79" s="51"/>
      <c r="H79" s="51"/>
      <c r="I79" s="51"/>
      <c r="J79" s="51"/>
      <c r="K79" s="51"/>
      <c r="L79" s="51"/>
      <c r="M79" s="51"/>
      <c r="N79" s="51"/>
      <c r="O79" s="51"/>
      <c r="P79" s="51"/>
      <c r="Q79" s="52"/>
      <c r="R79" s="212">
        <f>S76*J75</f>
        <v>0</v>
      </c>
      <c r="S79" s="212"/>
      <c r="T79" s="53"/>
    </row>
    <row r="80" spans="1:20" ht="24" customHeight="1">
      <c r="A80" s="50" t="s">
        <v>110</v>
      </c>
      <c r="B80" s="54">
        <f>IF($T80=0,0,VLOOKUP($T80,単価データ!$A$1:$AH$10714,16,FALSE))</f>
        <v>0</v>
      </c>
      <c r="C80" s="54">
        <f>IF($T80=0,0,VLOOKUP($T80,単価データ!$A$1:$AH$10714,17,FALSE))</f>
        <v>0</v>
      </c>
      <c r="D80" s="54">
        <f>IF($T80=0,0,VLOOKUP($T80,単価データ!$A$1:$AH$10714,19,FALSE))</f>
        <v>0</v>
      </c>
      <c r="E80" s="54">
        <f>IF($T80=0,0,VLOOKUP($T80,単価データ!$A$1:$AH$10714,22,FALSE))</f>
        <v>0</v>
      </c>
      <c r="F80" s="54">
        <f>IF($T80=0,0,VLOOKUP($T80,単価データ!$A$1:$AH$10714,23,FALSE))</f>
        <v>0</v>
      </c>
      <c r="G80" s="54">
        <f>IF($T80=0,0,VLOOKUP($T80,単価データ!$A$1:$AH$10714,24,FALSE))</f>
        <v>0</v>
      </c>
      <c r="H80" s="54">
        <f>IF($T80=0,0,VLOOKUP($T80,単価データ!$A$1:$AH$10714,25,FALSE))</f>
        <v>0</v>
      </c>
      <c r="I80" s="54">
        <f>IF($T80=0,0,VLOOKUP($T80,単価データ!$A$1:$AH$10714,26,FALSE))</f>
        <v>0</v>
      </c>
      <c r="J80" s="54">
        <f>IF($T80=0,0,VLOOKUP($T80,単価データ!$A$1:$AH$10714,27,FALSE))</f>
        <v>0</v>
      </c>
      <c r="K80" s="54">
        <f>IF($T80=0,0,VLOOKUP($T80,単価データ!$A$1:$AH$10714,28,FALSE))</f>
        <v>0</v>
      </c>
      <c r="L80" s="54">
        <f>IF($T80=0,0,VLOOKUP($T80,単価データ!$A$1:$AH$10714,29,FALSE))</f>
        <v>0</v>
      </c>
      <c r="M80" s="54">
        <f>IF($T80=0,0,VLOOKUP($T80,単価データ!$A$1:$AH$10714,30,FALSE))</f>
        <v>0</v>
      </c>
      <c r="N80" s="54">
        <f>IF($T80=0,0,VLOOKUP($T80,単価データ!$A$1:$AH$10714,31,FALSE))</f>
        <v>0</v>
      </c>
      <c r="O80" s="54">
        <f>IF($T80=0,0,VLOOKUP($T80,単価データ!$A$1:$AH$10714,32,FALSE))</f>
        <v>0</v>
      </c>
      <c r="P80" s="54">
        <f>IF($T80=0,0,VLOOKUP($T80,単価データ!$A$1:$AH$10714,33,FALSE))</f>
        <v>0</v>
      </c>
      <c r="Q80" s="55" t="s">
        <v>111</v>
      </c>
      <c r="R80" s="213" t="s">
        <v>112</v>
      </c>
      <c r="S80" s="213"/>
      <c r="T80" s="56"/>
    </row>
    <row r="81" spans="1:20" ht="25.5">
      <c r="A81" s="50" t="s">
        <v>113</v>
      </c>
      <c r="B81" s="52">
        <f t="shared" ref="B81:P81" si="18">B78*B79</f>
        <v>0</v>
      </c>
      <c r="C81" s="52">
        <f t="shared" si="18"/>
        <v>0</v>
      </c>
      <c r="D81" s="52">
        <f t="shared" si="18"/>
        <v>0</v>
      </c>
      <c r="E81" s="52">
        <f t="shared" si="18"/>
        <v>0</v>
      </c>
      <c r="F81" s="52">
        <f t="shared" si="18"/>
        <v>0</v>
      </c>
      <c r="G81" s="52">
        <f t="shared" si="18"/>
        <v>0</v>
      </c>
      <c r="H81" s="52">
        <f t="shared" si="18"/>
        <v>0</v>
      </c>
      <c r="I81" s="52">
        <f t="shared" si="18"/>
        <v>0</v>
      </c>
      <c r="J81" s="52">
        <f t="shared" si="18"/>
        <v>0</v>
      </c>
      <c r="K81" s="52">
        <f t="shared" si="18"/>
        <v>0</v>
      </c>
      <c r="L81" s="52">
        <f t="shared" si="18"/>
        <v>0</v>
      </c>
      <c r="M81" s="52">
        <f t="shared" si="18"/>
        <v>0</v>
      </c>
      <c r="N81" s="52">
        <f t="shared" si="18"/>
        <v>0</v>
      </c>
      <c r="O81" s="52">
        <f t="shared" si="18"/>
        <v>0</v>
      </c>
      <c r="P81" s="52">
        <f t="shared" si="18"/>
        <v>0</v>
      </c>
      <c r="Q81" s="52">
        <f t="shared" ref="Q81:Q82" si="19">SUM(B81:P81)</f>
        <v>0</v>
      </c>
      <c r="R81" s="213">
        <f>IF(S76=0,0,IF(J74=Q78,Q81,ROUNDDOWN((J74/Q78)*Q81,0)))</f>
        <v>0</v>
      </c>
      <c r="S81" s="213"/>
      <c r="T81" s="53"/>
    </row>
    <row r="82" spans="1:20" ht="25.5">
      <c r="A82" s="57" t="s">
        <v>114</v>
      </c>
      <c r="B82" s="58">
        <f t="shared" ref="B82:P82" si="20">B78*B80</f>
        <v>0</v>
      </c>
      <c r="C82" s="58">
        <f t="shared" si="20"/>
        <v>0</v>
      </c>
      <c r="D82" s="58">
        <f t="shared" si="20"/>
        <v>0</v>
      </c>
      <c r="E82" s="58">
        <f t="shared" si="20"/>
        <v>0</v>
      </c>
      <c r="F82" s="58">
        <f t="shared" si="20"/>
        <v>0</v>
      </c>
      <c r="G82" s="58">
        <f t="shared" si="20"/>
        <v>0</v>
      </c>
      <c r="H82" s="58">
        <f t="shared" si="20"/>
        <v>0</v>
      </c>
      <c r="I82" s="58">
        <f t="shared" si="20"/>
        <v>0</v>
      </c>
      <c r="J82" s="58">
        <f t="shared" si="20"/>
        <v>0</v>
      </c>
      <c r="K82" s="58">
        <f t="shared" si="20"/>
        <v>0</v>
      </c>
      <c r="L82" s="58">
        <f t="shared" si="20"/>
        <v>0</v>
      </c>
      <c r="M82" s="58">
        <f t="shared" si="20"/>
        <v>0</v>
      </c>
      <c r="N82" s="58">
        <f t="shared" si="20"/>
        <v>0</v>
      </c>
      <c r="O82" s="58">
        <f t="shared" si="20"/>
        <v>0</v>
      </c>
      <c r="P82" s="58">
        <f t="shared" si="20"/>
        <v>0</v>
      </c>
      <c r="Q82" s="58">
        <f t="shared" si="19"/>
        <v>0</v>
      </c>
      <c r="R82" s="211" t="s">
        <v>115</v>
      </c>
      <c r="S82" s="211"/>
      <c r="T82" s="53"/>
    </row>
    <row r="83" spans="1:20" ht="26.25" customHeight="1">
      <c r="A83" s="59" t="s">
        <v>116</v>
      </c>
      <c r="B83" s="214" t="s">
        <v>117</v>
      </c>
      <c r="C83" s="214"/>
      <c r="D83" s="214"/>
      <c r="E83" s="214"/>
      <c r="F83" s="214"/>
      <c r="G83" s="214"/>
      <c r="H83" s="214"/>
      <c r="I83" s="60">
        <f>Q82</f>
        <v>0</v>
      </c>
      <c r="J83" s="61" t="s">
        <v>118</v>
      </c>
      <c r="K83" s="60">
        <f>Q78</f>
        <v>0</v>
      </c>
      <c r="L83" s="62" t="s">
        <v>53</v>
      </c>
      <c r="M83" s="60"/>
      <c r="N83" s="61"/>
      <c r="O83" s="63">
        <f>IF(K83=0,0,I83/K83)</f>
        <v>0</v>
      </c>
      <c r="P83" s="64" t="s">
        <v>69</v>
      </c>
      <c r="Q83" s="65">
        <f>IF(LEN(ROUND(O83,0))&lt;4,ROUND(O83,0),ROUND(O83,-(LEN(ROUND(O83,0))-3)))</f>
        <v>0</v>
      </c>
      <c r="R83" s="213">
        <f>S76*Q83</f>
        <v>0</v>
      </c>
      <c r="S83" s="213"/>
      <c r="T83" s="53"/>
    </row>
    <row r="85" spans="1:20">
      <c r="A85" s="38" t="s">
        <v>131</v>
      </c>
      <c r="B85" s="215" t="s">
        <v>97</v>
      </c>
      <c r="C85" s="215"/>
      <c r="D85" s="215"/>
      <c r="E85" s="215"/>
      <c r="F85" s="215"/>
      <c r="G85" s="215"/>
      <c r="H85" s="215"/>
      <c r="I85" s="39" t="s">
        <v>53</v>
      </c>
      <c r="J85" s="40">
        <v>1</v>
      </c>
      <c r="K85" s="68" t="s">
        <v>125</v>
      </c>
      <c r="L85" s="42"/>
      <c r="M85" s="43"/>
      <c r="N85" s="43"/>
      <c r="O85" s="43"/>
      <c r="P85" s="43"/>
      <c r="Q85" s="43"/>
      <c r="R85" s="43"/>
      <c r="S85" s="44"/>
    </row>
    <row r="86" spans="1:20">
      <c r="A86" s="45"/>
      <c r="B86" s="215" t="s">
        <v>100</v>
      </c>
      <c r="C86" s="215"/>
      <c r="D86" s="215"/>
      <c r="E86" s="215"/>
      <c r="F86" s="215"/>
      <c r="G86" s="215"/>
      <c r="H86" s="215"/>
      <c r="I86" s="39" t="s">
        <v>53</v>
      </c>
      <c r="J86" s="40"/>
      <c r="K86" s="39" t="s">
        <v>101</v>
      </c>
      <c r="L86" s="46"/>
      <c r="M86" s="47"/>
      <c r="N86" s="47"/>
      <c r="O86" s="47"/>
      <c r="P86" s="47"/>
      <c r="Q86" s="47"/>
      <c r="R86" s="43"/>
      <c r="S86" s="44"/>
    </row>
    <row r="87" spans="1:20" ht="13.5" customHeight="1">
      <c r="A87" s="38" t="s">
        <v>102</v>
      </c>
      <c r="B87" s="216" t="s">
        <v>103</v>
      </c>
      <c r="C87" s="216"/>
      <c r="D87" s="216"/>
      <c r="E87" s="216"/>
      <c r="F87" s="216"/>
      <c r="G87" s="216"/>
      <c r="H87" s="216"/>
      <c r="I87" s="216"/>
      <c r="J87" s="216"/>
      <c r="K87" s="216"/>
      <c r="L87" s="216"/>
      <c r="M87" s="216"/>
      <c r="N87" s="216"/>
      <c r="O87" s="216"/>
      <c r="P87" s="216"/>
      <c r="Q87" s="216"/>
      <c r="R87" s="217" t="s">
        <v>104</v>
      </c>
      <c r="S87" s="218">
        <f>IF(J85&gt;Q89,0,J85)</f>
        <v>0</v>
      </c>
      <c r="T87" s="210" t="s">
        <v>105</v>
      </c>
    </row>
    <row r="88" spans="1:20" ht="27.75" customHeight="1">
      <c r="A88" s="45"/>
      <c r="B88" s="48">
        <v>3</v>
      </c>
      <c r="C88" s="48">
        <v>4</v>
      </c>
      <c r="D88" s="48">
        <v>5</v>
      </c>
      <c r="E88" s="48">
        <v>6</v>
      </c>
      <c r="F88" s="48">
        <v>7</v>
      </c>
      <c r="G88" s="48">
        <v>8</v>
      </c>
      <c r="H88" s="48">
        <v>9</v>
      </c>
      <c r="I88" s="48">
        <v>10</v>
      </c>
      <c r="J88" s="48">
        <v>11</v>
      </c>
      <c r="K88" s="48">
        <v>12</v>
      </c>
      <c r="L88" s="48">
        <v>1</v>
      </c>
      <c r="M88" s="48">
        <v>2</v>
      </c>
      <c r="N88" s="48">
        <v>3</v>
      </c>
      <c r="O88" s="48">
        <v>4</v>
      </c>
      <c r="P88" s="48">
        <v>5</v>
      </c>
      <c r="Q88" s="49" t="s">
        <v>107</v>
      </c>
      <c r="R88" s="217"/>
      <c r="S88" s="218"/>
      <c r="T88" s="210"/>
    </row>
    <row r="89" spans="1:20" ht="28.5" customHeight="1">
      <c r="A89" s="97" t="s">
        <v>517</v>
      </c>
      <c r="B89" s="51"/>
      <c r="C89" s="51"/>
      <c r="D89" s="51"/>
      <c r="E89" s="51"/>
      <c r="F89" s="51"/>
      <c r="G89" s="51"/>
      <c r="H89" s="51"/>
      <c r="I89" s="51"/>
      <c r="J89" s="51"/>
      <c r="K89" s="51"/>
      <c r="L89" s="51"/>
      <c r="M89" s="51"/>
      <c r="N89" s="51"/>
      <c r="O89" s="51"/>
      <c r="P89" s="51"/>
      <c r="Q89" s="52">
        <f>SUM(B89:P89)</f>
        <v>0</v>
      </c>
      <c r="R89" s="211" t="s">
        <v>108</v>
      </c>
      <c r="S89" s="211"/>
      <c r="T89" s="53"/>
    </row>
    <row r="90" spans="1:20" ht="24" customHeight="1">
      <c r="A90" s="50" t="s">
        <v>109</v>
      </c>
      <c r="B90" s="51"/>
      <c r="C90" s="51"/>
      <c r="D90" s="51"/>
      <c r="E90" s="51"/>
      <c r="F90" s="51"/>
      <c r="G90" s="51"/>
      <c r="H90" s="51"/>
      <c r="I90" s="51"/>
      <c r="J90" s="51"/>
      <c r="K90" s="51"/>
      <c r="L90" s="51"/>
      <c r="M90" s="51"/>
      <c r="N90" s="51"/>
      <c r="O90" s="51"/>
      <c r="P90" s="51"/>
      <c r="Q90" s="52"/>
      <c r="R90" s="212">
        <f>S87*J86</f>
        <v>0</v>
      </c>
      <c r="S90" s="212"/>
      <c r="T90" s="53"/>
    </row>
    <row r="91" spans="1:20" ht="24" customHeight="1">
      <c r="A91" s="50" t="s">
        <v>110</v>
      </c>
      <c r="B91" s="54">
        <f>IF($T91=0,0,VLOOKUP($T91,単価データ!$A$1:$AH$10714,16,FALSE))</f>
        <v>0</v>
      </c>
      <c r="C91" s="54">
        <f>IF($T91=0,0,VLOOKUP($T91,単価データ!$A$1:$AH$10714,17,FALSE))</f>
        <v>0</v>
      </c>
      <c r="D91" s="54">
        <f>IF($T91=0,0,VLOOKUP($T91,単価データ!$A$1:$AH$10714,19,FALSE))</f>
        <v>0</v>
      </c>
      <c r="E91" s="54">
        <f>IF($T91=0,0,VLOOKUP($T91,単価データ!$A$1:$AH$10714,22,FALSE))</f>
        <v>0</v>
      </c>
      <c r="F91" s="54">
        <f>IF($T91=0,0,VLOOKUP($T91,単価データ!$A$1:$AH$10714,23,FALSE))</f>
        <v>0</v>
      </c>
      <c r="G91" s="54">
        <f>IF($T91=0,0,VLOOKUP($T91,単価データ!$A$1:$AH$10714,24,FALSE))</f>
        <v>0</v>
      </c>
      <c r="H91" s="54">
        <f>IF($T91=0,0,VLOOKUP($T91,単価データ!$A$1:$AH$10714,25,FALSE))</f>
        <v>0</v>
      </c>
      <c r="I91" s="54">
        <f>IF($T91=0,0,VLOOKUP($T91,単価データ!$A$1:$AH$10714,26,FALSE))</f>
        <v>0</v>
      </c>
      <c r="J91" s="54">
        <f>IF($T91=0,0,VLOOKUP($T91,単価データ!$A$1:$AH$10714,27,FALSE))</f>
        <v>0</v>
      </c>
      <c r="K91" s="54">
        <f>IF($T91=0,0,VLOOKUP($T91,単価データ!$A$1:$AH$10714,28,FALSE))</f>
        <v>0</v>
      </c>
      <c r="L91" s="54">
        <f>IF($T91=0,0,VLOOKUP($T91,単価データ!$A$1:$AH$10714,29,FALSE))</f>
        <v>0</v>
      </c>
      <c r="M91" s="54">
        <f>IF($T91=0,0,VLOOKUP($T91,単価データ!$A$1:$AH$10714,30,FALSE))</f>
        <v>0</v>
      </c>
      <c r="N91" s="54">
        <f>IF($T91=0,0,VLOOKUP($T91,単価データ!$A$1:$AH$10714,31,FALSE))</f>
        <v>0</v>
      </c>
      <c r="O91" s="54">
        <f>IF($T91=0,0,VLOOKUP($T91,単価データ!$A$1:$AH$10714,32,FALSE))</f>
        <v>0</v>
      </c>
      <c r="P91" s="54">
        <f>IF($T91=0,0,VLOOKUP($T91,単価データ!$A$1:$AH$10714,33,FALSE))</f>
        <v>0</v>
      </c>
      <c r="Q91" s="55" t="s">
        <v>111</v>
      </c>
      <c r="R91" s="213" t="s">
        <v>112</v>
      </c>
      <c r="S91" s="213"/>
      <c r="T91" s="56"/>
    </row>
    <row r="92" spans="1:20" ht="25.5">
      <c r="A92" s="50" t="s">
        <v>113</v>
      </c>
      <c r="B92" s="52">
        <f t="shared" ref="B92:P92" si="21">B89*B90</f>
        <v>0</v>
      </c>
      <c r="C92" s="52">
        <f t="shared" si="21"/>
        <v>0</v>
      </c>
      <c r="D92" s="52">
        <f t="shared" si="21"/>
        <v>0</v>
      </c>
      <c r="E92" s="52">
        <f t="shared" si="21"/>
        <v>0</v>
      </c>
      <c r="F92" s="52">
        <f t="shared" si="21"/>
        <v>0</v>
      </c>
      <c r="G92" s="52">
        <f t="shared" si="21"/>
        <v>0</v>
      </c>
      <c r="H92" s="52">
        <f t="shared" si="21"/>
        <v>0</v>
      </c>
      <c r="I92" s="52">
        <f t="shared" si="21"/>
        <v>0</v>
      </c>
      <c r="J92" s="52">
        <f t="shared" si="21"/>
        <v>0</v>
      </c>
      <c r="K92" s="52">
        <f t="shared" si="21"/>
        <v>0</v>
      </c>
      <c r="L92" s="52">
        <f t="shared" si="21"/>
        <v>0</v>
      </c>
      <c r="M92" s="52">
        <f t="shared" si="21"/>
        <v>0</v>
      </c>
      <c r="N92" s="52">
        <f t="shared" si="21"/>
        <v>0</v>
      </c>
      <c r="O92" s="52">
        <f t="shared" si="21"/>
        <v>0</v>
      </c>
      <c r="P92" s="52">
        <f t="shared" si="21"/>
        <v>0</v>
      </c>
      <c r="Q92" s="52">
        <f t="shared" ref="Q92:Q93" si="22">SUM(B92:P92)</f>
        <v>0</v>
      </c>
      <c r="R92" s="213">
        <f>IF(S87=0,0,IF(J85=Q89,Q92,ROUNDDOWN((J85/Q89)*Q92,0)))</f>
        <v>0</v>
      </c>
      <c r="S92" s="213"/>
      <c r="T92" s="53"/>
    </row>
    <row r="93" spans="1:20" ht="25.5">
      <c r="A93" s="57" t="s">
        <v>114</v>
      </c>
      <c r="B93" s="58">
        <f t="shared" ref="B93:P93" si="23">B89*B91</f>
        <v>0</v>
      </c>
      <c r="C93" s="58">
        <f t="shared" si="23"/>
        <v>0</v>
      </c>
      <c r="D93" s="58">
        <f t="shared" si="23"/>
        <v>0</v>
      </c>
      <c r="E93" s="58">
        <f t="shared" si="23"/>
        <v>0</v>
      </c>
      <c r="F93" s="58">
        <f t="shared" si="23"/>
        <v>0</v>
      </c>
      <c r="G93" s="58">
        <f t="shared" si="23"/>
        <v>0</v>
      </c>
      <c r="H93" s="58">
        <f t="shared" si="23"/>
        <v>0</v>
      </c>
      <c r="I93" s="58">
        <f t="shared" si="23"/>
        <v>0</v>
      </c>
      <c r="J93" s="58">
        <f t="shared" si="23"/>
        <v>0</v>
      </c>
      <c r="K93" s="58">
        <f t="shared" si="23"/>
        <v>0</v>
      </c>
      <c r="L93" s="58">
        <f t="shared" si="23"/>
        <v>0</v>
      </c>
      <c r="M93" s="58">
        <f t="shared" si="23"/>
        <v>0</v>
      </c>
      <c r="N93" s="58">
        <f t="shared" si="23"/>
        <v>0</v>
      </c>
      <c r="O93" s="58">
        <f t="shared" si="23"/>
        <v>0</v>
      </c>
      <c r="P93" s="58">
        <f t="shared" si="23"/>
        <v>0</v>
      </c>
      <c r="Q93" s="58">
        <f t="shared" si="22"/>
        <v>0</v>
      </c>
      <c r="R93" s="211" t="s">
        <v>115</v>
      </c>
      <c r="S93" s="211"/>
      <c r="T93" s="53"/>
    </row>
    <row r="94" spans="1:20" ht="26.25" customHeight="1">
      <c r="A94" s="59" t="s">
        <v>116</v>
      </c>
      <c r="B94" s="214" t="s">
        <v>117</v>
      </c>
      <c r="C94" s="214"/>
      <c r="D94" s="214"/>
      <c r="E94" s="214"/>
      <c r="F94" s="214"/>
      <c r="G94" s="214"/>
      <c r="H94" s="214"/>
      <c r="I94" s="60">
        <f>Q93</f>
        <v>0</v>
      </c>
      <c r="J94" s="61" t="s">
        <v>118</v>
      </c>
      <c r="K94" s="60">
        <f>Q89</f>
        <v>0</v>
      </c>
      <c r="L94" s="62" t="s">
        <v>53</v>
      </c>
      <c r="M94" s="60"/>
      <c r="N94" s="61"/>
      <c r="O94" s="63">
        <f>IF(K94=0,0,I94/K94)</f>
        <v>0</v>
      </c>
      <c r="P94" s="64" t="s">
        <v>69</v>
      </c>
      <c r="Q94" s="65">
        <f>IF(LEN(ROUND(O94,0))&lt;4,ROUND(O94,0),ROUND(O94,-(LEN(ROUND(O94,0))-3)))</f>
        <v>0</v>
      </c>
      <c r="R94" s="213">
        <f>S87*Q94</f>
        <v>0</v>
      </c>
      <c r="S94" s="213"/>
      <c r="T94" s="53"/>
    </row>
    <row r="96" spans="1:20">
      <c r="A96" s="38" t="s">
        <v>132</v>
      </c>
      <c r="B96" s="215" t="s">
        <v>97</v>
      </c>
      <c r="C96" s="215"/>
      <c r="D96" s="215"/>
      <c r="E96" s="215"/>
      <c r="F96" s="215"/>
      <c r="G96" s="215"/>
      <c r="H96" s="215"/>
      <c r="I96" s="39" t="s">
        <v>53</v>
      </c>
      <c r="J96" s="40">
        <v>1</v>
      </c>
      <c r="K96" s="68" t="s">
        <v>125</v>
      </c>
      <c r="L96" s="42"/>
      <c r="M96" s="43"/>
      <c r="N96" s="43"/>
      <c r="O96" s="43"/>
      <c r="P96" s="43"/>
      <c r="Q96" s="43"/>
      <c r="R96" s="43"/>
      <c r="S96" s="44"/>
    </row>
    <row r="97" spans="1:20">
      <c r="A97" s="45"/>
      <c r="B97" s="215" t="s">
        <v>100</v>
      </c>
      <c r="C97" s="215"/>
      <c r="D97" s="215"/>
      <c r="E97" s="215"/>
      <c r="F97" s="215"/>
      <c r="G97" s="215"/>
      <c r="H97" s="215"/>
      <c r="I97" s="39" t="s">
        <v>53</v>
      </c>
      <c r="J97" s="40"/>
      <c r="K97" s="39" t="s">
        <v>101</v>
      </c>
      <c r="L97" s="46"/>
      <c r="M97" s="47"/>
      <c r="N97" s="47"/>
      <c r="O97" s="47"/>
      <c r="P97" s="47"/>
      <c r="Q97" s="47"/>
      <c r="R97" s="43"/>
      <c r="S97" s="44"/>
    </row>
    <row r="98" spans="1:20" ht="13.5" customHeight="1">
      <c r="A98" s="38" t="s">
        <v>102</v>
      </c>
      <c r="B98" s="216" t="s">
        <v>103</v>
      </c>
      <c r="C98" s="216"/>
      <c r="D98" s="216"/>
      <c r="E98" s="216"/>
      <c r="F98" s="216"/>
      <c r="G98" s="216"/>
      <c r="H98" s="216"/>
      <c r="I98" s="216"/>
      <c r="J98" s="216"/>
      <c r="K98" s="216"/>
      <c r="L98" s="216"/>
      <c r="M98" s="216"/>
      <c r="N98" s="216"/>
      <c r="O98" s="216"/>
      <c r="P98" s="216"/>
      <c r="Q98" s="216"/>
      <c r="R98" s="217" t="s">
        <v>104</v>
      </c>
      <c r="S98" s="218">
        <f>IF(J96&gt;Q100,0,J96)</f>
        <v>0</v>
      </c>
      <c r="T98" s="210" t="s">
        <v>105</v>
      </c>
    </row>
    <row r="99" spans="1:20" ht="27.75" customHeight="1">
      <c r="A99" s="45"/>
      <c r="B99" s="48">
        <v>3</v>
      </c>
      <c r="C99" s="48">
        <v>4</v>
      </c>
      <c r="D99" s="48">
        <v>5</v>
      </c>
      <c r="E99" s="48">
        <v>6</v>
      </c>
      <c r="F99" s="48">
        <v>7</v>
      </c>
      <c r="G99" s="48">
        <v>8</v>
      </c>
      <c r="H99" s="48">
        <v>9</v>
      </c>
      <c r="I99" s="48">
        <v>10</v>
      </c>
      <c r="J99" s="48">
        <v>11</v>
      </c>
      <c r="K99" s="48">
        <v>12</v>
      </c>
      <c r="L99" s="48">
        <v>1</v>
      </c>
      <c r="M99" s="48">
        <v>2</v>
      </c>
      <c r="N99" s="48">
        <v>3</v>
      </c>
      <c r="O99" s="48">
        <v>4</v>
      </c>
      <c r="P99" s="48">
        <v>5</v>
      </c>
      <c r="Q99" s="49" t="s">
        <v>107</v>
      </c>
      <c r="R99" s="217"/>
      <c r="S99" s="218"/>
      <c r="T99" s="210"/>
    </row>
    <row r="100" spans="1:20" ht="28.5" customHeight="1">
      <c r="A100" s="97" t="s">
        <v>517</v>
      </c>
      <c r="B100" s="51"/>
      <c r="C100" s="51"/>
      <c r="D100" s="51"/>
      <c r="E100" s="51"/>
      <c r="F100" s="51"/>
      <c r="G100" s="51"/>
      <c r="H100" s="51"/>
      <c r="I100" s="51"/>
      <c r="J100" s="51"/>
      <c r="K100" s="51"/>
      <c r="L100" s="51"/>
      <c r="M100" s="51"/>
      <c r="N100" s="51"/>
      <c r="O100" s="51"/>
      <c r="P100" s="51"/>
      <c r="Q100" s="52">
        <f>SUM(B100:P100)</f>
        <v>0</v>
      </c>
      <c r="R100" s="211" t="s">
        <v>108</v>
      </c>
      <c r="S100" s="211"/>
      <c r="T100" s="53"/>
    </row>
    <row r="101" spans="1:20" ht="24" customHeight="1">
      <c r="A101" s="50" t="s">
        <v>109</v>
      </c>
      <c r="B101" s="51"/>
      <c r="C101" s="51"/>
      <c r="D101" s="51"/>
      <c r="E101" s="51"/>
      <c r="F101" s="51"/>
      <c r="G101" s="51"/>
      <c r="H101" s="51"/>
      <c r="I101" s="51"/>
      <c r="J101" s="51"/>
      <c r="K101" s="51"/>
      <c r="L101" s="51"/>
      <c r="M101" s="51"/>
      <c r="N101" s="51"/>
      <c r="O101" s="51"/>
      <c r="P101" s="51"/>
      <c r="Q101" s="52"/>
      <c r="R101" s="212">
        <f>S98*J97</f>
        <v>0</v>
      </c>
      <c r="S101" s="212"/>
      <c r="T101" s="53"/>
    </row>
    <row r="102" spans="1:20" ht="24" customHeight="1">
      <c r="A102" s="50" t="s">
        <v>110</v>
      </c>
      <c r="B102" s="54">
        <f>IF($T102=0,0,VLOOKUP($T102,単価データ!$A$1:$AH$10714,16,FALSE))</f>
        <v>0</v>
      </c>
      <c r="C102" s="54">
        <f>IF($T102=0,0,VLOOKUP($T102,単価データ!$A$1:$AH$10714,17,FALSE))</f>
        <v>0</v>
      </c>
      <c r="D102" s="54">
        <f>IF($T102=0,0,VLOOKUP($T102,単価データ!$A$1:$AH$10714,19,FALSE))</f>
        <v>0</v>
      </c>
      <c r="E102" s="54">
        <f>IF($T102=0,0,VLOOKUP($T102,単価データ!$A$1:$AH$10714,22,FALSE))</f>
        <v>0</v>
      </c>
      <c r="F102" s="54">
        <f>IF($T102=0,0,VLOOKUP($T102,単価データ!$A$1:$AH$10714,23,FALSE))</f>
        <v>0</v>
      </c>
      <c r="G102" s="54">
        <f>IF($T102=0,0,VLOOKUP($T102,単価データ!$A$1:$AH$10714,24,FALSE))</f>
        <v>0</v>
      </c>
      <c r="H102" s="54">
        <f>IF($T102=0,0,VLOOKUP($T102,単価データ!$A$1:$AH$10714,25,FALSE))</f>
        <v>0</v>
      </c>
      <c r="I102" s="54">
        <f>IF($T102=0,0,VLOOKUP($T102,単価データ!$A$1:$AH$10714,26,FALSE))</f>
        <v>0</v>
      </c>
      <c r="J102" s="54">
        <f>IF($T102=0,0,VLOOKUP($T102,単価データ!$A$1:$AH$10714,27,FALSE))</f>
        <v>0</v>
      </c>
      <c r="K102" s="54">
        <f>IF($T102=0,0,VLOOKUP($T102,単価データ!$A$1:$AH$10714,28,FALSE))</f>
        <v>0</v>
      </c>
      <c r="L102" s="54">
        <f>IF($T102=0,0,VLOOKUP($T102,単価データ!$A$1:$AH$10714,29,FALSE))</f>
        <v>0</v>
      </c>
      <c r="M102" s="54">
        <f>IF($T102=0,0,VLOOKUP($T102,単価データ!$A$1:$AH$10714,30,FALSE))</f>
        <v>0</v>
      </c>
      <c r="N102" s="54">
        <f>IF($T102=0,0,VLOOKUP($T102,単価データ!$A$1:$AH$10714,31,FALSE))</f>
        <v>0</v>
      </c>
      <c r="O102" s="54">
        <f>IF($T102=0,0,VLOOKUP($T102,単価データ!$A$1:$AH$10714,32,FALSE))</f>
        <v>0</v>
      </c>
      <c r="P102" s="54">
        <f>IF($T102=0,0,VLOOKUP($T102,単価データ!$A$1:$AH$10714,33,FALSE))</f>
        <v>0</v>
      </c>
      <c r="Q102" s="55" t="s">
        <v>111</v>
      </c>
      <c r="R102" s="213" t="s">
        <v>112</v>
      </c>
      <c r="S102" s="213"/>
      <c r="T102" s="56"/>
    </row>
    <row r="103" spans="1:20" ht="25.5">
      <c r="A103" s="50" t="s">
        <v>113</v>
      </c>
      <c r="B103" s="52">
        <f t="shared" ref="B103:P103" si="24">B100*B101</f>
        <v>0</v>
      </c>
      <c r="C103" s="52">
        <f t="shared" si="24"/>
        <v>0</v>
      </c>
      <c r="D103" s="52">
        <f t="shared" si="24"/>
        <v>0</v>
      </c>
      <c r="E103" s="52">
        <f t="shared" si="24"/>
        <v>0</v>
      </c>
      <c r="F103" s="52">
        <f t="shared" si="24"/>
        <v>0</v>
      </c>
      <c r="G103" s="52">
        <f t="shared" si="24"/>
        <v>0</v>
      </c>
      <c r="H103" s="52">
        <f t="shared" si="24"/>
        <v>0</v>
      </c>
      <c r="I103" s="52">
        <f t="shared" si="24"/>
        <v>0</v>
      </c>
      <c r="J103" s="52">
        <f t="shared" si="24"/>
        <v>0</v>
      </c>
      <c r="K103" s="52">
        <f t="shared" si="24"/>
        <v>0</v>
      </c>
      <c r="L103" s="52">
        <f t="shared" si="24"/>
        <v>0</v>
      </c>
      <c r="M103" s="52">
        <f t="shared" si="24"/>
        <v>0</v>
      </c>
      <c r="N103" s="52">
        <f t="shared" si="24"/>
        <v>0</v>
      </c>
      <c r="O103" s="52">
        <f t="shared" si="24"/>
        <v>0</v>
      </c>
      <c r="P103" s="52">
        <f t="shared" si="24"/>
        <v>0</v>
      </c>
      <c r="Q103" s="52">
        <f t="shared" ref="Q103:Q104" si="25">SUM(B103:P103)</f>
        <v>0</v>
      </c>
      <c r="R103" s="213">
        <f>IF(S98=0,0,IF(J96=Q100,Q103,ROUNDDOWN((J96/Q100)*Q103,0)))</f>
        <v>0</v>
      </c>
      <c r="S103" s="213"/>
      <c r="T103" s="53"/>
    </row>
    <row r="104" spans="1:20" ht="25.5">
      <c r="A104" s="57" t="s">
        <v>114</v>
      </c>
      <c r="B104" s="58">
        <f t="shared" ref="B104:P104" si="26">B100*B102</f>
        <v>0</v>
      </c>
      <c r="C104" s="58">
        <f t="shared" si="26"/>
        <v>0</v>
      </c>
      <c r="D104" s="58">
        <f t="shared" si="26"/>
        <v>0</v>
      </c>
      <c r="E104" s="58">
        <f t="shared" si="26"/>
        <v>0</v>
      </c>
      <c r="F104" s="58">
        <f t="shared" si="26"/>
        <v>0</v>
      </c>
      <c r="G104" s="58">
        <f t="shared" si="26"/>
        <v>0</v>
      </c>
      <c r="H104" s="58">
        <f t="shared" si="26"/>
        <v>0</v>
      </c>
      <c r="I104" s="58">
        <f t="shared" si="26"/>
        <v>0</v>
      </c>
      <c r="J104" s="58">
        <f t="shared" si="26"/>
        <v>0</v>
      </c>
      <c r="K104" s="58">
        <f t="shared" si="26"/>
        <v>0</v>
      </c>
      <c r="L104" s="58">
        <f t="shared" si="26"/>
        <v>0</v>
      </c>
      <c r="M104" s="58">
        <f t="shared" si="26"/>
        <v>0</v>
      </c>
      <c r="N104" s="58">
        <f t="shared" si="26"/>
        <v>0</v>
      </c>
      <c r="O104" s="58">
        <f t="shared" si="26"/>
        <v>0</v>
      </c>
      <c r="P104" s="58">
        <f t="shared" si="26"/>
        <v>0</v>
      </c>
      <c r="Q104" s="58">
        <f t="shared" si="25"/>
        <v>0</v>
      </c>
      <c r="R104" s="211" t="s">
        <v>115</v>
      </c>
      <c r="S104" s="211"/>
      <c r="T104" s="53"/>
    </row>
    <row r="105" spans="1:20" ht="26.25" customHeight="1">
      <c r="A105" s="59" t="s">
        <v>116</v>
      </c>
      <c r="B105" s="214" t="s">
        <v>117</v>
      </c>
      <c r="C105" s="214"/>
      <c r="D105" s="214"/>
      <c r="E105" s="214"/>
      <c r="F105" s="214"/>
      <c r="G105" s="214"/>
      <c r="H105" s="214"/>
      <c r="I105" s="60">
        <f>Q104</f>
        <v>0</v>
      </c>
      <c r="J105" s="61" t="s">
        <v>118</v>
      </c>
      <c r="K105" s="60">
        <f>Q100</f>
        <v>0</v>
      </c>
      <c r="L105" s="62" t="s">
        <v>53</v>
      </c>
      <c r="M105" s="60"/>
      <c r="N105" s="61"/>
      <c r="O105" s="63">
        <f>IF(K105=0,0,I105/K105)</f>
        <v>0</v>
      </c>
      <c r="P105" s="64" t="s">
        <v>69</v>
      </c>
      <c r="Q105" s="65">
        <f>IF(LEN(ROUND(O105,0))&lt;4,ROUND(O105,0),ROUND(O105,-(LEN(ROUND(O105,0))-3)))</f>
        <v>0</v>
      </c>
      <c r="R105" s="213">
        <f>S98*Q105</f>
        <v>0</v>
      </c>
      <c r="S105" s="213"/>
      <c r="T105" s="53"/>
    </row>
    <row r="107" spans="1:20">
      <c r="A107" s="38" t="s">
        <v>133</v>
      </c>
      <c r="B107" s="215" t="s">
        <v>97</v>
      </c>
      <c r="C107" s="215"/>
      <c r="D107" s="215"/>
      <c r="E107" s="215"/>
      <c r="F107" s="215"/>
      <c r="G107" s="215"/>
      <c r="H107" s="215"/>
      <c r="I107" s="39" t="s">
        <v>53</v>
      </c>
      <c r="J107" s="40">
        <v>1</v>
      </c>
      <c r="K107" s="68" t="s">
        <v>125</v>
      </c>
      <c r="L107" s="42"/>
      <c r="M107" s="43"/>
      <c r="N107" s="43"/>
      <c r="O107" s="43"/>
      <c r="P107" s="43"/>
      <c r="Q107" s="43"/>
      <c r="R107" s="43"/>
      <c r="S107" s="44"/>
    </row>
    <row r="108" spans="1:20">
      <c r="A108" s="45"/>
      <c r="B108" s="215" t="s">
        <v>100</v>
      </c>
      <c r="C108" s="215"/>
      <c r="D108" s="215"/>
      <c r="E108" s="215"/>
      <c r="F108" s="215"/>
      <c r="G108" s="215"/>
      <c r="H108" s="215"/>
      <c r="I108" s="39" t="s">
        <v>53</v>
      </c>
      <c r="J108" s="40"/>
      <c r="K108" s="39" t="s">
        <v>101</v>
      </c>
      <c r="L108" s="46"/>
      <c r="M108" s="47"/>
      <c r="N108" s="47"/>
      <c r="O108" s="47"/>
      <c r="P108" s="47"/>
      <c r="Q108" s="47"/>
      <c r="R108" s="43"/>
      <c r="S108" s="44"/>
    </row>
    <row r="109" spans="1:20" ht="13.5" customHeight="1">
      <c r="A109" s="38" t="s">
        <v>102</v>
      </c>
      <c r="B109" s="216" t="s">
        <v>103</v>
      </c>
      <c r="C109" s="216"/>
      <c r="D109" s="216"/>
      <c r="E109" s="216"/>
      <c r="F109" s="216"/>
      <c r="G109" s="216"/>
      <c r="H109" s="216"/>
      <c r="I109" s="216"/>
      <c r="J109" s="216"/>
      <c r="K109" s="216"/>
      <c r="L109" s="216"/>
      <c r="M109" s="216"/>
      <c r="N109" s="216"/>
      <c r="O109" s="216"/>
      <c r="P109" s="216"/>
      <c r="Q109" s="216"/>
      <c r="R109" s="217" t="s">
        <v>104</v>
      </c>
      <c r="S109" s="218">
        <f>IF(J107&gt;Q111,0,J107)</f>
        <v>0</v>
      </c>
      <c r="T109" s="210" t="s">
        <v>105</v>
      </c>
    </row>
    <row r="110" spans="1:20" ht="27.75" customHeight="1">
      <c r="A110" s="45"/>
      <c r="B110" s="48">
        <v>3</v>
      </c>
      <c r="C110" s="48">
        <v>4</v>
      </c>
      <c r="D110" s="48">
        <v>5</v>
      </c>
      <c r="E110" s="48">
        <v>6</v>
      </c>
      <c r="F110" s="48">
        <v>7</v>
      </c>
      <c r="G110" s="48">
        <v>8</v>
      </c>
      <c r="H110" s="48">
        <v>9</v>
      </c>
      <c r="I110" s="48">
        <v>10</v>
      </c>
      <c r="J110" s="48">
        <v>11</v>
      </c>
      <c r="K110" s="48">
        <v>12</v>
      </c>
      <c r="L110" s="48">
        <v>1</v>
      </c>
      <c r="M110" s="48">
        <v>2</v>
      </c>
      <c r="N110" s="48">
        <v>3</v>
      </c>
      <c r="O110" s="48">
        <v>4</v>
      </c>
      <c r="P110" s="48">
        <v>5</v>
      </c>
      <c r="Q110" s="49" t="s">
        <v>107</v>
      </c>
      <c r="R110" s="217"/>
      <c r="S110" s="218"/>
      <c r="T110" s="210"/>
    </row>
    <row r="111" spans="1:20" ht="28.5" customHeight="1">
      <c r="A111" s="97" t="s">
        <v>517</v>
      </c>
      <c r="B111" s="51"/>
      <c r="C111" s="51"/>
      <c r="D111" s="51"/>
      <c r="E111" s="51"/>
      <c r="F111" s="51"/>
      <c r="G111" s="51"/>
      <c r="H111" s="51"/>
      <c r="I111" s="51"/>
      <c r="J111" s="51"/>
      <c r="K111" s="51"/>
      <c r="L111" s="51"/>
      <c r="M111" s="51"/>
      <c r="N111" s="51"/>
      <c r="O111" s="51"/>
      <c r="P111" s="51"/>
      <c r="Q111" s="52">
        <f>SUM(B111:P111)</f>
        <v>0</v>
      </c>
      <c r="R111" s="211" t="s">
        <v>108</v>
      </c>
      <c r="S111" s="211"/>
      <c r="T111" s="53"/>
    </row>
    <row r="112" spans="1:20" ht="24" customHeight="1">
      <c r="A112" s="50" t="s">
        <v>109</v>
      </c>
      <c r="B112" s="51"/>
      <c r="C112" s="51"/>
      <c r="D112" s="51"/>
      <c r="E112" s="51"/>
      <c r="F112" s="51"/>
      <c r="G112" s="51"/>
      <c r="H112" s="51"/>
      <c r="I112" s="51"/>
      <c r="J112" s="51"/>
      <c r="K112" s="51"/>
      <c r="L112" s="51"/>
      <c r="M112" s="51"/>
      <c r="N112" s="51"/>
      <c r="O112" s="51"/>
      <c r="P112" s="51"/>
      <c r="Q112" s="52"/>
      <c r="R112" s="212">
        <f>S109*J108</f>
        <v>0</v>
      </c>
      <c r="S112" s="212"/>
      <c r="T112" s="53"/>
    </row>
    <row r="113" spans="1:20" ht="24" customHeight="1">
      <c r="A113" s="50" t="s">
        <v>110</v>
      </c>
      <c r="B113" s="54">
        <f>IF($T113=0,0,VLOOKUP($T113,単価データ!$A$1:$AH$10714,16,FALSE))</f>
        <v>0</v>
      </c>
      <c r="C113" s="54">
        <f>IF($T113=0,0,VLOOKUP($T113,単価データ!$A$1:$AH$10714,17,FALSE))</f>
        <v>0</v>
      </c>
      <c r="D113" s="54">
        <f>IF($T113=0,0,VLOOKUP($T113,単価データ!$A$1:$AH$10714,19,FALSE))</f>
        <v>0</v>
      </c>
      <c r="E113" s="54">
        <f>IF($T113=0,0,VLOOKUP($T113,単価データ!$A$1:$AH$10714,22,FALSE))</f>
        <v>0</v>
      </c>
      <c r="F113" s="54">
        <f>IF($T113=0,0,VLOOKUP($T113,単価データ!$A$1:$AH$10714,23,FALSE))</f>
        <v>0</v>
      </c>
      <c r="G113" s="54">
        <f>IF($T113=0,0,VLOOKUP($T113,単価データ!$A$1:$AH$10714,24,FALSE))</f>
        <v>0</v>
      </c>
      <c r="H113" s="54">
        <f>IF($T113=0,0,VLOOKUP($T113,単価データ!$A$1:$AH$10714,25,FALSE))</f>
        <v>0</v>
      </c>
      <c r="I113" s="54">
        <f>IF($T113=0,0,VLOOKUP($T113,単価データ!$A$1:$AH$10714,26,FALSE))</f>
        <v>0</v>
      </c>
      <c r="J113" s="54">
        <f>IF($T113=0,0,VLOOKUP($T113,単価データ!$A$1:$AH$10714,27,FALSE))</f>
        <v>0</v>
      </c>
      <c r="K113" s="54">
        <f>IF($T113=0,0,VLOOKUP($T113,単価データ!$A$1:$AH$10714,28,FALSE))</f>
        <v>0</v>
      </c>
      <c r="L113" s="54">
        <f>IF($T113=0,0,VLOOKUP($T113,単価データ!$A$1:$AH$10714,29,FALSE))</f>
        <v>0</v>
      </c>
      <c r="M113" s="54">
        <f>IF($T113=0,0,VLOOKUP($T113,単価データ!$A$1:$AH$10714,30,FALSE))</f>
        <v>0</v>
      </c>
      <c r="N113" s="54">
        <f>IF($T113=0,0,VLOOKUP($T113,単価データ!$A$1:$AH$10714,31,FALSE))</f>
        <v>0</v>
      </c>
      <c r="O113" s="54">
        <f>IF($T113=0,0,VLOOKUP($T113,単価データ!$A$1:$AH$10714,32,FALSE))</f>
        <v>0</v>
      </c>
      <c r="P113" s="54">
        <f>IF($T113=0,0,VLOOKUP($T113,単価データ!$A$1:$AH$10714,33,FALSE))</f>
        <v>0</v>
      </c>
      <c r="Q113" s="55" t="s">
        <v>111</v>
      </c>
      <c r="R113" s="213" t="s">
        <v>112</v>
      </c>
      <c r="S113" s="213"/>
      <c r="T113" s="56"/>
    </row>
    <row r="114" spans="1:20" ht="25.5">
      <c r="A114" s="50" t="s">
        <v>113</v>
      </c>
      <c r="B114" s="52">
        <f t="shared" ref="B114:P114" si="27">B111*B112</f>
        <v>0</v>
      </c>
      <c r="C114" s="52">
        <f t="shared" si="27"/>
        <v>0</v>
      </c>
      <c r="D114" s="52">
        <f t="shared" si="27"/>
        <v>0</v>
      </c>
      <c r="E114" s="52">
        <f t="shared" si="27"/>
        <v>0</v>
      </c>
      <c r="F114" s="52">
        <f t="shared" si="27"/>
        <v>0</v>
      </c>
      <c r="G114" s="52">
        <f t="shared" si="27"/>
        <v>0</v>
      </c>
      <c r="H114" s="52">
        <f t="shared" si="27"/>
        <v>0</v>
      </c>
      <c r="I114" s="52">
        <f t="shared" si="27"/>
        <v>0</v>
      </c>
      <c r="J114" s="52">
        <f t="shared" si="27"/>
        <v>0</v>
      </c>
      <c r="K114" s="52">
        <f t="shared" si="27"/>
        <v>0</v>
      </c>
      <c r="L114" s="52">
        <f t="shared" si="27"/>
        <v>0</v>
      </c>
      <c r="M114" s="52">
        <f t="shared" si="27"/>
        <v>0</v>
      </c>
      <c r="N114" s="52">
        <f t="shared" si="27"/>
        <v>0</v>
      </c>
      <c r="O114" s="52">
        <f t="shared" si="27"/>
        <v>0</v>
      </c>
      <c r="P114" s="52">
        <f t="shared" si="27"/>
        <v>0</v>
      </c>
      <c r="Q114" s="52">
        <f t="shared" ref="Q114:Q115" si="28">SUM(B114:P114)</f>
        <v>0</v>
      </c>
      <c r="R114" s="213">
        <f>IF(S109=0,0,IF(J107=Q111,Q114,ROUNDDOWN((J107/Q111)*Q114,0)))</f>
        <v>0</v>
      </c>
      <c r="S114" s="213"/>
      <c r="T114" s="53"/>
    </row>
    <row r="115" spans="1:20" ht="25.5">
      <c r="A115" s="57" t="s">
        <v>114</v>
      </c>
      <c r="B115" s="58">
        <f t="shared" ref="B115:P115" si="29">B111*B113</f>
        <v>0</v>
      </c>
      <c r="C115" s="58">
        <f t="shared" si="29"/>
        <v>0</v>
      </c>
      <c r="D115" s="58">
        <f t="shared" si="29"/>
        <v>0</v>
      </c>
      <c r="E115" s="58">
        <f t="shared" si="29"/>
        <v>0</v>
      </c>
      <c r="F115" s="58">
        <f t="shared" si="29"/>
        <v>0</v>
      </c>
      <c r="G115" s="58">
        <f t="shared" si="29"/>
        <v>0</v>
      </c>
      <c r="H115" s="58">
        <f t="shared" si="29"/>
        <v>0</v>
      </c>
      <c r="I115" s="58">
        <f t="shared" si="29"/>
        <v>0</v>
      </c>
      <c r="J115" s="58">
        <f t="shared" si="29"/>
        <v>0</v>
      </c>
      <c r="K115" s="58">
        <f t="shared" si="29"/>
        <v>0</v>
      </c>
      <c r="L115" s="58">
        <f t="shared" si="29"/>
        <v>0</v>
      </c>
      <c r="M115" s="58">
        <f t="shared" si="29"/>
        <v>0</v>
      </c>
      <c r="N115" s="58">
        <f t="shared" si="29"/>
        <v>0</v>
      </c>
      <c r="O115" s="58">
        <f t="shared" si="29"/>
        <v>0</v>
      </c>
      <c r="P115" s="58">
        <f t="shared" si="29"/>
        <v>0</v>
      </c>
      <c r="Q115" s="58">
        <f t="shared" si="28"/>
        <v>0</v>
      </c>
      <c r="R115" s="211" t="s">
        <v>115</v>
      </c>
      <c r="S115" s="211"/>
      <c r="T115" s="53"/>
    </row>
    <row r="116" spans="1:20" ht="26.25" customHeight="1">
      <c r="A116" s="59" t="s">
        <v>116</v>
      </c>
      <c r="B116" s="214" t="s">
        <v>117</v>
      </c>
      <c r="C116" s="214"/>
      <c r="D116" s="214"/>
      <c r="E116" s="214"/>
      <c r="F116" s="214"/>
      <c r="G116" s="214"/>
      <c r="H116" s="214"/>
      <c r="I116" s="60">
        <f>Q115</f>
        <v>0</v>
      </c>
      <c r="J116" s="61" t="s">
        <v>118</v>
      </c>
      <c r="K116" s="60">
        <f>Q111</f>
        <v>0</v>
      </c>
      <c r="L116" s="62" t="s">
        <v>53</v>
      </c>
      <c r="M116" s="60"/>
      <c r="N116" s="61"/>
      <c r="O116" s="63">
        <f>IF(K116=0,0,I116/K116)</f>
        <v>0</v>
      </c>
      <c r="P116" s="64" t="s">
        <v>69</v>
      </c>
      <c r="Q116" s="65">
        <f>IF(LEN(ROUND(O116,0))&lt;4,ROUND(O116,0),ROUND(O116,-(LEN(ROUND(O116,0))-3)))</f>
        <v>0</v>
      </c>
      <c r="R116" s="213">
        <f>S109*Q116</f>
        <v>0</v>
      </c>
      <c r="S116" s="213"/>
      <c r="T116" s="53"/>
    </row>
    <row r="118" spans="1:20">
      <c r="A118" s="38" t="s">
        <v>134</v>
      </c>
      <c r="B118" s="215" t="s">
        <v>97</v>
      </c>
      <c r="C118" s="215"/>
      <c r="D118" s="215"/>
      <c r="E118" s="215"/>
      <c r="F118" s="215"/>
      <c r="G118" s="215"/>
      <c r="H118" s="215"/>
      <c r="I118" s="39" t="s">
        <v>53</v>
      </c>
      <c r="J118" s="40">
        <v>1</v>
      </c>
      <c r="K118" s="68" t="s">
        <v>125</v>
      </c>
      <c r="L118" s="42"/>
      <c r="M118" s="43"/>
      <c r="N118" s="43"/>
      <c r="O118" s="43"/>
      <c r="P118" s="43"/>
      <c r="Q118" s="43"/>
      <c r="R118" s="43"/>
      <c r="S118" s="44"/>
    </row>
    <row r="119" spans="1:20">
      <c r="A119" s="45"/>
      <c r="B119" s="215" t="s">
        <v>100</v>
      </c>
      <c r="C119" s="215"/>
      <c r="D119" s="215"/>
      <c r="E119" s="215"/>
      <c r="F119" s="215"/>
      <c r="G119" s="215"/>
      <c r="H119" s="215"/>
      <c r="I119" s="39" t="s">
        <v>53</v>
      </c>
      <c r="J119" s="40"/>
      <c r="K119" s="39" t="s">
        <v>101</v>
      </c>
      <c r="L119" s="46"/>
      <c r="M119" s="47"/>
      <c r="N119" s="47"/>
      <c r="O119" s="47"/>
      <c r="P119" s="47"/>
      <c r="Q119" s="47"/>
      <c r="R119" s="43"/>
      <c r="S119" s="44"/>
    </row>
    <row r="120" spans="1:20" ht="13.5" customHeight="1">
      <c r="A120" s="38" t="s">
        <v>102</v>
      </c>
      <c r="B120" s="216" t="s">
        <v>103</v>
      </c>
      <c r="C120" s="216"/>
      <c r="D120" s="216"/>
      <c r="E120" s="216"/>
      <c r="F120" s="216"/>
      <c r="G120" s="216"/>
      <c r="H120" s="216"/>
      <c r="I120" s="216"/>
      <c r="J120" s="216"/>
      <c r="K120" s="216"/>
      <c r="L120" s="216"/>
      <c r="M120" s="216"/>
      <c r="N120" s="216"/>
      <c r="O120" s="216"/>
      <c r="P120" s="216"/>
      <c r="Q120" s="216"/>
      <c r="R120" s="217" t="s">
        <v>104</v>
      </c>
      <c r="S120" s="218">
        <f>IF(J118&gt;Q122,0,J118)</f>
        <v>0</v>
      </c>
      <c r="T120" s="210" t="s">
        <v>105</v>
      </c>
    </row>
    <row r="121" spans="1:20" ht="27.75" customHeight="1">
      <c r="A121" s="45"/>
      <c r="B121" s="48">
        <v>3</v>
      </c>
      <c r="C121" s="48">
        <v>4</v>
      </c>
      <c r="D121" s="48">
        <v>5</v>
      </c>
      <c r="E121" s="48">
        <v>6</v>
      </c>
      <c r="F121" s="48">
        <v>7</v>
      </c>
      <c r="G121" s="48">
        <v>8</v>
      </c>
      <c r="H121" s="48">
        <v>9</v>
      </c>
      <c r="I121" s="48">
        <v>10</v>
      </c>
      <c r="J121" s="48">
        <v>11</v>
      </c>
      <c r="K121" s="48">
        <v>12</v>
      </c>
      <c r="L121" s="48">
        <v>1</v>
      </c>
      <c r="M121" s="48">
        <v>2</v>
      </c>
      <c r="N121" s="48">
        <v>3</v>
      </c>
      <c r="O121" s="48">
        <v>4</v>
      </c>
      <c r="P121" s="48">
        <v>5</v>
      </c>
      <c r="Q121" s="49" t="s">
        <v>107</v>
      </c>
      <c r="R121" s="217"/>
      <c r="S121" s="218"/>
      <c r="T121" s="210"/>
    </row>
    <row r="122" spans="1:20" ht="28.5" customHeight="1">
      <c r="A122" s="97" t="s">
        <v>517</v>
      </c>
      <c r="B122" s="51"/>
      <c r="C122" s="51"/>
      <c r="D122" s="51"/>
      <c r="E122" s="51"/>
      <c r="F122" s="51"/>
      <c r="G122" s="51"/>
      <c r="H122" s="51"/>
      <c r="I122" s="51"/>
      <c r="J122" s="51"/>
      <c r="K122" s="51"/>
      <c r="L122" s="51"/>
      <c r="M122" s="51"/>
      <c r="N122" s="51"/>
      <c r="O122" s="51"/>
      <c r="P122" s="51"/>
      <c r="Q122" s="52">
        <f>SUM(B122:P122)</f>
        <v>0</v>
      </c>
      <c r="R122" s="211" t="s">
        <v>108</v>
      </c>
      <c r="S122" s="211"/>
      <c r="T122" s="53"/>
    </row>
    <row r="123" spans="1:20" ht="24" customHeight="1">
      <c r="A123" s="50" t="s">
        <v>109</v>
      </c>
      <c r="B123" s="51"/>
      <c r="C123" s="51"/>
      <c r="D123" s="51"/>
      <c r="E123" s="51"/>
      <c r="F123" s="51"/>
      <c r="G123" s="51"/>
      <c r="H123" s="51"/>
      <c r="I123" s="51"/>
      <c r="J123" s="51"/>
      <c r="K123" s="51"/>
      <c r="L123" s="51"/>
      <c r="M123" s="51"/>
      <c r="N123" s="51"/>
      <c r="O123" s="51"/>
      <c r="P123" s="51"/>
      <c r="Q123" s="52"/>
      <c r="R123" s="212">
        <f>S120*J119</f>
        <v>0</v>
      </c>
      <c r="S123" s="212"/>
      <c r="T123" s="53"/>
    </row>
    <row r="124" spans="1:20" ht="24" customHeight="1">
      <c r="A124" s="50" t="s">
        <v>110</v>
      </c>
      <c r="B124" s="54">
        <f>IF($T124=0,0,VLOOKUP($T124,単価データ!$A$1:$AH$10714,16,FALSE))</f>
        <v>0</v>
      </c>
      <c r="C124" s="54">
        <f>IF($T124=0,0,VLOOKUP($T124,単価データ!$A$1:$AH$10714,17,FALSE))</f>
        <v>0</v>
      </c>
      <c r="D124" s="54">
        <f>IF($T124=0,0,VLOOKUP($T124,単価データ!$A$1:$AH$10714,19,FALSE))</f>
        <v>0</v>
      </c>
      <c r="E124" s="54">
        <f>IF($T124=0,0,VLOOKUP($T124,単価データ!$A$1:$AH$10714,22,FALSE))</f>
        <v>0</v>
      </c>
      <c r="F124" s="54">
        <f>IF($T124=0,0,VLOOKUP($T124,単価データ!$A$1:$AH$10714,23,FALSE))</f>
        <v>0</v>
      </c>
      <c r="G124" s="54">
        <f>IF($T124=0,0,VLOOKUP($T124,単価データ!$A$1:$AH$10714,24,FALSE))</f>
        <v>0</v>
      </c>
      <c r="H124" s="54">
        <f>IF($T124=0,0,VLOOKUP($T124,単価データ!$A$1:$AH$10714,25,FALSE))</f>
        <v>0</v>
      </c>
      <c r="I124" s="54">
        <f>IF($T124=0,0,VLOOKUP($T124,単価データ!$A$1:$AH$10714,26,FALSE))</f>
        <v>0</v>
      </c>
      <c r="J124" s="54">
        <f>IF($T124=0,0,VLOOKUP($T124,単価データ!$A$1:$AH$10714,27,FALSE))</f>
        <v>0</v>
      </c>
      <c r="K124" s="54">
        <f>IF($T124=0,0,VLOOKUP($T124,単価データ!$A$1:$AH$10714,28,FALSE))</f>
        <v>0</v>
      </c>
      <c r="L124" s="54">
        <f>IF($T124=0,0,VLOOKUP($T124,単価データ!$A$1:$AH$10714,29,FALSE))</f>
        <v>0</v>
      </c>
      <c r="M124" s="54">
        <f>IF($T124=0,0,VLOOKUP($T124,単価データ!$A$1:$AH$10714,30,FALSE))</f>
        <v>0</v>
      </c>
      <c r="N124" s="54">
        <f>IF($T124=0,0,VLOOKUP($T124,単価データ!$A$1:$AH$10714,31,FALSE))</f>
        <v>0</v>
      </c>
      <c r="O124" s="54">
        <f>IF($T124=0,0,VLOOKUP($T124,単価データ!$A$1:$AH$10714,32,FALSE))</f>
        <v>0</v>
      </c>
      <c r="P124" s="54">
        <f>IF($T124=0,0,VLOOKUP($T124,単価データ!$A$1:$AH$10714,33,FALSE))</f>
        <v>0</v>
      </c>
      <c r="Q124" s="55" t="s">
        <v>111</v>
      </c>
      <c r="R124" s="213" t="s">
        <v>112</v>
      </c>
      <c r="S124" s="213"/>
      <c r="T124" s="56"/>
    </row>
    <row r="125" spans="1:20" ht="25.5">
      <c r="A125" s="50" t="s">
        <v>113</v>
      </c>
      <c r="B125" s="52">
        <f t="shared" ref="B125:P125" si="30">B122*B123</f>
        <v>0</v>
      </c>
      <c r="C125" s="52">
        <f t="shared" si="30"/>
        <v>0</v>
      </c>
      <c r="D125" s="52">
        <f t="shared" si="30"/>
        <v>0</v>
      </c>
      <c r="E125" s="52">
        <f t="shared" si="30"/>
        <v>0</v>
      </c>
      <c r="F125" s="52">
        <f t="shared" si="30"/>
        <v>0</v>
      </c>
      <c r="G125" s="52">
        <f t="shared" si="30"/>
        <v>0</v>
      </c>
      <c r="H125" s="52">
        <f t="shared" si="30"/>
        <v>0</v>
      </c>
      <c r="I125" s="52">
        <f t="shared" si="30"/>
        <v>0</v>
      </c>
      <c r="J125" s="52">
        <f t="shared" si="30"/>
        <v>0</v>
      </c>
      <c r="K125" s="52">
        <f t="shared" si="30"/>
        <v>0</v>
      </c>
      <c r="L125" s="52">
        <f t="shared" si="30"/>
        <v>0</v>
      </c>
      <c r="M125" s="52">
        <f t="shared" si="30"/>
        <v>0</v>
      </c>
      <c r="N125" s="52">
        <f t="shared" si="30"/>
        <v>0</v>
      </c>
      <c r="O125" s="52">
        <f t="shared" si="30"/>
        <v>0</v>
      </c>
      <c r="P125" s="52">
        <f t="shared" si="30"/>
        <v>0</v>
      </c>
      <c r="Q125" s="52">
        <f t="shared" ref="Q125:Q126" si="31">SUM(B125:P125)</f>
        <v>0</v>
      </c>
      <c r="R125" s="213">
        <f>IF(S120=0,0,IF(J118=Q122,Q125,ROUNDDOWN((J118/Q122)*Q125,0)))</f>
        <v>0</v>
      </c>
      <c r="S125" s="213"/>
      <c r="T125" s="53"/>
    </row>
    <row r="126" spans="1:20" ht="25.5">
      <c r="A126" s="57" t="s">
        <v>114</v>
      </c>
      <c r="B126" s="58">
        <f t="shared" ref="B126:P126" si="32">B122*B124</f>
        <v>0</v>
      </c>
      <c r="C126" s="58">
        <f t="shared" si="32"/>
        <v>0</v>
      </c>
      <c r="D126" s="58">
        <f t="shared" si="32"/>
        <v>0</v>
      </c>
      <c r="E126" s="58">
        <f t="shared" si="32"/>
        <v>0</v>
      </c>
      <c r="F126" s="58">
        <f t="shared" si="32"/>
        <v>0</v>
      </c>
      <c r="G126" s="58">
        <f t="shared" si="32"/>
        <v>0</v>
      </c>
      <c r="H126" s="58">
        <f t="shared" si="32"/>
        <v>0</v>
      </c>
      <c r="I126" s="58">
        <f t="shared" si="32"/>
        <v>0</v>
      </c>
      <c r="J126" s="58">
        <f t="shared" si="32"/>
        <v>0</v>
      </c>
      <c r="K126" s="58">
        <f t="shared" si="32"/>
        <v>0</v>
      </c>
      <c r="L126" s="58">
        <f t="shared" si="32"/>
        <v>0</v>
      </c>
      <c r="M126" s="58">
        <f t="shared" si="32"/>
        <v>0</v>
      </c>
      <c r="N126" s="58">
        <f t="shared" si="32"/>
        <v>0</v>
      </c>
      <c r="O126" s="58">
        <f t="shared" si="32"/>
        <v>0</v>
      </c>
      <c r="P126" s="58">
        <f t="shared" si="32"/>
        <v>0</v>
      </c>
      <c r="Q126" s="58">
        <f t="shared" si="31"/>
        <v>0</v>
      </c>
      <c r="R126" s="211" t="s">
        <v>115</v>
      </c>
      <c r="S126" s="211"/>
      <c r="T126" s="53"/>
    </row>
    <row r="127" spans="1:20" ht="26.25" customHeight="1">
      <c r="A127" s="59" t="s">
        <v>116</v>
      </c>
      <c r="B127" s="214" t="s">
        <v>117</v>
      </c>
      <c r="C127" s="214"/>
      <c r="D127" s="214"/>
      <c r="E127" s="214"/>
      <c r="F127" s="214"/>
      <c r="G127" s="214"/>
      <c r="H127" s="214"/>
      <c r="I127" s="60">
        <f>Q126</f>
        <v>0</v>
      </c>
      <c r="J127" s="61" t="s">
        <v>118</v>
      </c>
      <c r="K127" s="60">
        <f>Q122</f>
        <v>0</v>
      </c>
      <c r="L127" s="62" t="s">
        <v>53</v>
      </c>
      <c r="M127" s="60"/>
      <c r="N127" s="61"/>
      <c r="O127" s="63">
        <f>IF(K127=0,0,I127/K127)</f>
        <v>0</v>
      </c>
      <c r="P127" s="64" t="s">
        <v>69</v>
      </c>
      <c r="Q127" s="65">
        <f>IF(LEN(ROUND(O127,0))&lt;4,ROUND(O127,0),ROUND(O127,-(LEN(ROUND(O127,0))-3)))</f>
        <v>0</v>
      </c>
      <c r="R127" s="213">
        <f>S120*Q127</f>
        <v>0</v>
      </c>
      <c r="S127" s="213"/>
      <c r="T127" s="53"/>
    </row>
    <row r="129" spans="1:20">
      <c r="A129" s="38" t="s">
        <v>135</v>
      </c>
      <c r="B129" s="215" t="s">
        <v>97</v>
      </c>
      <c r="C129" s="215"/>
      <c r="D129" s="215"/>
      <c r="E129" s="215"/>
      <c r="F129" s="215"/>
      <c r="G129" s="215"/>
      <c r="H129" s="215"/>
      <c r="I129" s="39" t="s">
        <v>53</v>
      </c>
      <c r="J129" s="40">
        <v>1</v>
      </c>
      <c r="K129" s="68" t="s">
        <v>125</v>
      </c>
      <c r="L129" s="42"/>
      <c r="M129" s="43"/>
      <c r="N129" s="43"/>
      <c r="O129" s="43"/>
      <c r="P129" s="43"/>
      <c r="Q129" s="43"/>
      <c r="R129" s="43"/>
      <c r="S129" s="44"/>
    </row>
    <row r="130" spans="1:20">
      <c r="A130" s="45"/>
      <c r="B130" s="215" t="s">
        <v>100</v>
      </c>
      <c r="C130" s="215"/>
      <c r="D130" s="215"/>
      <c r="E130" s="215"/>
      <c r="F130" s="215"/>
      <c r="G130" s="215"/>
      <c r="H130" s="215"/>
      <c r="I130" s="39" t="s">
        <v>53</v>
      </c>
      <c r="J130" s="40"/>
      <c r="K130" s="39" t="s">
        <v>101</v>
      </c>
      <c r="L130" s="46"/>
      <c r="M130" s="47"/>
      <c r="N130" s="47"/>
      <c r="O130" s="47"/>
      <c r="P130" s="47"/>
      <c r="Q130" s="47"/>
      <c r="R130" s="43"/>
      <c r="S130" s="44"/>
    </row>
    <row r="131" spans="1:20" ht="13.5" customHeight="1">
      <c r="A131" s="38" t="s">
        <v>102</v>
      </c>
      <c r="B131" s="216" t="s">
        <v>103</v>
      </c>
      <c r="C131" s="216"/>
      <c r="D131" s="216"/>
      <c r="E131" s="216"/>
      <c r="F131" s="216"/>
      <c r="G131" s="216"/>
      <c r="H131" s="216"/>
      <c r="I131" s="216"/>
      <c r="J131" s="216"/>
      <c r="K131" s="216"/>
      <c r="L131" s="216"/>
      <c r="M131" s="216"/>
      <c r="N131" s="216"/>
      <c r="O131" s="216"/>
      <c r="P131" s="216"/>
      <c r="Q131" s="216"/>
      <c r="R131" s="217" t="s">
        <v>104</v>
      </c>
      <c r="S131" s="218">
        <f>IF(J129&gt;Q133,0,J129)</f>
        <v>0</v>
      </c>
      <c r="T131" s="210" t="s">
        <v>105</v>
      </c>
    </row>
    <row r="132" spans="1:20" ht="27.75" customHeight="1">
      <c r="A132" s="45"/>
      <c r="B132" s="48">
        <v>3</v>
      </c>
      <c r="C132" s="48">
        <v>4</v>
      </c>
      <c r="D132" s="48">
        <v>5</v>
      </c>
      <c r="E132" s="48">
        <v>6</v>
      </c>
      <c r="F132" s="48">
        <v>7</v>
      </c>
      <c r="G132" s="48">
        <v>8</v>
      </c>
      <c r="H132" s="48">
        <v>9</v>
      </c>
      <c r="I132" s="48">
        <v>10</v>
      </c>
      <c r="J132" s="48">
        <v>11</v>
      </c>
      <c r="K132" s="48">
        <v>12</v>
      </c>
      <c r="L132" s="48">
        <v>1</v>
      </c>
      <c r="M132" s="48">
        <v>2</v>
      </c>
      <c r="N132" s="48">
        <v>3</v>
      </c>
      <c r="O132" s="48">
        <v>4</v>
      </c>
      <c r="P132" s="48">
        <v>5</v>
      </c>
      <c r="Q132" s="49" t="s">
        <v>107</v>
      </c>
      <c r="R132" s="217"/>
      <c r="S132" s="218"/>
      <c r="T132" s="210"/>
    </row>
    <row r="133" spans="1:20" ht="28.5" customHeight="1">
      <c r="A133" s="97" t="s">
        <v>517</v>
      </c>
      <c r="B133" s="51"/>
      <c r="C133" s="51"/>
      <c r="D133" s="51"/>
      <c r="E133" s="51"/>
      <c r="F133" s="51"/>
      <c r="G133" s="51"/>
      <c r="H133" s="51"/>
      <c r="I133" s="51"/>
      <c r="J133" s="51"/>
      <c r="K133" s="51"/>
      <c r="L133" s="51"/>
      <c r="M133" s="51"/>
      <c r="N133" s="51"/>
      <c r="O133" s="51"/>
      <c r="P133" s="51"/>
      <c r="Q133" s="52">
        <f>SUM(B133:P133)</f>
        <v>0</v>
      </c>
      <c r="R133" s="211" t="s">
        <v>108</v>
      </c>
      <c r="S133" s="211"/>
      <c r="T133" s="53"/>
    </row>
    <row r="134" spans="1:20" ht="24" customHeight="1">
      <c r="A134" s="50" t="s">
        <v>109</v>
      </c>
      <c r="B134" s="51"/>
      <c r="C134" s="51"/>
      <c r="D134" s="51"/>
      <c r="E134" s="51"/>
      <c r="F134" s="51"/>
      <c r="G134" s="51"/>
      <c r="H134" s="51"/>
      <c r="I134" s="51"/>
      <c r="J134" s="51"/>
      <c r="K134" s="51"/>
      <c r="L134" s="51"/>
      <c r="M134" s="51"/>
      <c r="N134" s="51"/>
      <c r="O134" s="51"/>
      <c r="P134" s="51"/>
      <c r="Q134" s="52"/>
      <c r="R134" s="212">
        <f>S131*J130</f>
        <v>0</v>
      </c>
      <c r="S134" s="212"/>
      <c r="T134" s="53"/>
    </row>
    <row r="135" spans="1:20" ht="24" customHeight="1">
      <c r="A135" s="50" t="s">
        <v>110</v>
      </c>
      <c r="B135" s="54">
        <f>IF($T135=0,0,VLOOKUP($T135,単価データ!$A$1:$AH$10714,16,FALSE))</f>
        <v>0</v>
      </c>
      <c r="C135" s="54">
        <f>IF($T135=0,0,VLOOKUP($T135,単価データ!$A$1:$AH$10714,17,FALSE))</f>
        <v>0</v>
      </c>
      <c r="D135" s="54">
        <f>IF($T135=0,0,VLOOKUP($T135,単価データ!$A$1:$AH$10714,19,FALSE))</f>
        <v>0</v>
      </c>
      <c r="E135" s="54">
        <f>IF($T135=0,0,VLOOKUP($T135,単価データ!$A$1:$AH$10714,22,FALSE))</f>
        <v>0</v>
      </c>
      <c r="F135" s="54">
        <f>IF($T135=0,0,VLOOKUP($T135,単価データ!$A$1:$AH$10714,23,FALSE))</f>
        <v>0</v>
      </c>
      <c r="G135" s="54">
        <f>IF($T135=0,0,VLOOKUP($T135,単価データ!$A$1:$AH$10714,24,FALSE))</f>
        <v>0</v>
      </c>
      <c r="H135" s="54">
        <f>IF($T135=0,0,VLOOKUP($T135,単価データ!$A$1:$AH$10714,25,FALSE))</f>
        <v>0</v>
      </c>
      <c r="I135" s="54">
        <f>IF($T135=0,0,VLOOKUP($T135,単価データ!$A$1:$AH$10714,26,FALSE))</f>
        <v>0</v>
      </c>
      <c r="J135" s="54">
        <f>IF($T135=0,0,VLOOKUP($T135,単価データ!$A$1:$AH$10714,27,FALSE))</f>
        <v>0</v>
      </c>
      <c r="K135" s="54">
        <f>IF($T135=0,0,VLOOKUP($T135,単価データ!$A$1:$AH$10714,28,FALSE))</f>
        <v>0</v>
      </c>
      <c r="L135" s="54">
        <f>IF($T135=0,0,VLOOKUP($T135,単価データ!$A$1:$AH$10714,29,FALSE))</f>
        <v>0</v>
      </c>
      <c r="M135" s="54">
        <f>IF($T135=0,0,VLOOKUP($T135,単価データ!$A$1:$AH$10714,30,FALSE))</f>
        <v>0</v>
      </c>
      <c r="N135" s="54">
        <f>IF($T135=0,0,VLOOKUP($T135,単価データ!$A$1:$AH$10714,31,FALSE))</f>
        <v>0</v>
      </c>
      <c r="O135" s="54">
        <f>IF($T135=0,0,VLOOKUP($T135,単価データ!$A$1:$AH$10714,32,FALSE))</f>
        <v>0</v>
      </c>
      <c r="P135" s="54">
        <f>IF($T135=0,0,VLOOKUP($T135,単価データ!$A$1:$AH$10714,33,FALSE))</f>
        <v>0</v>
      </c>
      <c r="Q135" s="55" t="s">
        <v>111</v>
      </c>
      <c r="R135" s="213" t="s">
        <v>112</v>
      </c>
      <c r="S135" s="213"/>
      <c r="T135" s="56"/>
    </row>
    <row r="136" spans="1:20" ht="25.5">
      <c r="A136" s="50" t="s">
        <v>113</v>
      </c>
      <c r="B136" s="52">
        <f t="shared" ref="B136:P136" si="33">B133*B134</f>
        <v>0</v>
      </c>
      <c r="C136" s="52">
        <f t="shared" si="33"/>
        <v>0</v>
      </c>
      <c r="D136" s="52">
        <f t="shared" si="33"/>
        <v>0</v>
      </c>
      <c r="E136" s="52">
        <f t="shared" si="33"/>
        <v>0</v>
      </c>
      <c r="F136" s="52">
        <f t="shared" si="33"/>
        <v>0</v>
      </c>
      <c r="G136" s="52">
        <f t="shared" si="33"/>
        <v>0</v>
      </c>
      <c r="H136" s="52">
        <f t="shared" si="33"/>
        <v>0</v>
      </c>
      <c r="I136" s="52">
        <f t="shared" si="33"/>
        <v>0</v>
      </c>
      <c r="J136" s="52">
        <f t="shared" si="33"/>
        <v>0</v>
      </c>
      <c r="K136" s="52">
        <f t="shared" si="33"/>
        <v>0</v>
      </c>
      <c r="L136" s="52">
        <f t="shared" si="33"/>
        <v>0</v>
      </c>
      <c r="M136" s="52">
        <f t="shared" si="33"/>
        <v>0</v>
      </c>
      <c r="N136" s="52">
        <f t="shared" si="33"/>
        <v>0</v>
      </c>
      <c r="O136" s="52">
        <f t="shared" si="33"/>
        <v>0</v>
      </c>
      <c r="P136" s="52">
        <f t="shared" si="33"/>
        <v>0</v>
      </c>
      <c r="Q136" s="52">
        <f t="shared" ref="Q136:Q137" si="34">SUM(B136:P136)</f>
        <v>0</v>
      </c>
      <c r="R136" s="213">
        <f>IF(S131=0,0,IF(J129=Q133,Q136,ROUNDDOWN((J129/Q133)*Q136,0)))</f>
        <v>0</v>
      </c>
      <c r="S136" s="213"/>
      <c r="T136" s="53"/>
    </row>
    <row r="137" spans="1:20" ht="25.5">
      <c r="A137" s="57" t="s">
        <v>114</v>
      </c>
      <c r="B137" s="58">
        <f t="shared" ref="B137:P137" si="35">B133*B135</f>
        <v>0</v>
      </c>
      <c r="C137" s="58">
        <f t="shared" si="35"/>
        <v>0</v>
      </c>
      <c r="D137" s="58">
        <f t="shared" si="35"/>
        <v>0</v>
      </c>
      <c r="E137" s="58">
        <f t="shared" si="35"/>
        <v>0</v>
      </c>
      <c r="F137" s="58">
        <f t="shared" si="35"/>
        <v>0</v>
      </c>
      <c r="G137" s="58">
        <f t="shared" si="35"/>
        <v>0</v>
      </c>
      <c r="H137" s="58">
        <f t="shared" si="35"/>
        <v>0</v>
      </c>
      <c r="I137" s="58">
        <f t="shared" si="35"/>
        <v>0</v>
      </c>
      <c r="J137" s="58">
        <f t="shared" si="35"/>
        <v>0</v>
      </c>
      <c r="K137" s="58">
        <f t="shared" si="35"/>
        <v>0</v>
      </c>
      <c r="L137" s="58">
        <f t="shared" si="35"/>
        <v>0</v>
      </c>
      <c r="M137" s="58">
        <f t="shared" si="35"/>
        <v>0</v>
      </c>
      <c r="N137" s="58">
        <f t="shared" si="35"/>
        <v>0</v>
      </c>
      <c r="O137" s="58">
        <f t="shared" si="35"/>
        <v>0</v>
      </c>
      <c r="P137" s="58">
        <f t="shared" si="35"/>
        <v>0</v>
      </c>
      <c r="Q137" s="58">
        <f t="shared" si="34"/>
        <v>0</v>
      </c>
      <c r="R137" s="211" t="s">
        <v>115</v>
      </c>
      <c r="S137" s="211"/>
      <c r="T137" s="53"/>
    </row>
    <row r="138" spans="1:20" ht="26.25" customHeight="1">
      <c r="A138" s="59" t="s">
        <v>116</v>
      </c>
      <c r="B138" s="214" t="s">
        <v>117</v>
      </c>
      <c r="C138" s="214"/>
      <c r="D138" s="214"/>
      <c r="E138" s="214"/>
      <c r="F138" s="214"/>
      <c r="G138" s="214"/>
      <c r="H138" s="214"/>
      <c r="I138" s="60">
        <f>Q137</f>
        <v>0</v>
      </c>
      <c r="J138" s="61" t="s">
        <v>118</v>
      </c>
      <c r="K138" s="60">
        <f>Q133</f>
        <v>0</v>
      </c>
      <c r="L138" s="62" t="s">
        <v>53</v>
      </c>
      <c r="M138" s="60"/>
      <c r="N138" s="61"/>
      <c r="O138" s="63">
        <f>IF(K138=0,0,I138/K138)</f>
        <v>0</v>
      </c>
      <c r="P138" s="64" t="s">
        <v>69</v>
      </c>
      <c r="Q138" s="65">
        <f>IF(LEN(ROUND(O138,0))&lt;4,ROUND(O138,0),ROUND(O138,-(LEN(ROUND(O138,0))-3)))</f>
        <v>0</v>
      </c>
      <c r="R138" s="213">
        <f>S131*Q138</f>
        <v>0</v>
      </c>
      <c r="S138" s="213"/>
      <c r="T138" s="53"/>
    </row>
    <row r="140" spans="1:20">
      <c r="A140" s="38" t="s">
        <v>136</v>
      </c>
      <c r="B140" s="215" t="s">
        <v>97</v>
      </c>
      <c r="C140" s="215"/>
      <c r="D140" s="215"/>
      <c r="E140" s="215"/>
      <c r="F140" s="215"/>
      <c r="G140" s="215"/>
      <c r="H140" s="215"/>
      <c r="I140" s="39" t="s">
        <v>53</v>
      </c>
      <c r="J140" s="40">
        <v>1</v>
      </c>
      <c r="K140" s="68" t="s">
        <v>125</v>
      </c>
      <c r="L140" s="42"/>
      <c r="M140" s="43"/>
      <c r="N140" s="43"/>
      <c r="O140" s="43"/>
      <c r="P140" s="43"/>
      <c r="Q140" s="43"/>
      <c r="R140" s="43"/>
      <c r="S140" s="44"/>
    </row>
    <row r="141" spans="1:20">
      <c r="A141" s="45"/>
      <c r="B141" s="215" t="s">
        <v>100</v>
      </c>
      <c r="C141" s="215"/>
      <c r="D141" s="215"/>
      <c r="E141" s="215"/>
      <c r="F141" s="215"/>
      <c r="G141" s="215"/>
      <c r="H141" s="215"/>
      <c r="I141" s="39" t="s">
        <v>53</v>
      </c>
      <c r="J141" s="40"/>
      <c r="K141" s="39" t="s">
        <v>101</v>
      </c>
      <c r="L141" s="46"/>
      <c r="M141" s="47"/>
      <c r="N141" s="47"/>
      <c r="O141" s="47"/>
      <c r="P141" s="47"/>
      <c r="Q141" s="47"/>
      <c r="R141" s="43"/>
      <c r="S141" s="44"/>
    </row>
    <row r="142" spans="1:20" ht="13.5" customHeight="1">
      <c r="A142" s="38" t="s">
        <v>102</v>
      </c>
      <c r="B142" s="216" t="s">
        <v>103</v>
      </c>
      <c r="C142" s="216"/>
      <c r="D142" s="216"/>
      <c r="E142" s="216"/>
      <c r="F142" s="216"/>
      <c r="G142" s="216"/>
      <c r="H142" s="216"/>
      <c r="I142" s="216"/>
      <c r="J142" s="216"/>
      <c r="K142" s="216"/>
      <c r="L142" s="216"/>
      <c r="M142" s="216"/>
      <c r="N142" s="216"/>
      <c r="O142" s="216"/>
      <c r="P142" s="216"/>
      <c r="Q142" s="216"/>
      <c r="R142" s="217" t="s">
        <v>104</v>
      </c>
      <c r="S142" s="218">
        <f>IF(J140&gt;Q144,0,J140)</f>
        <v>0</v>
      </c>
      <c r="T142" s="210" t="s">
        <v>105</v>
      </c>
    </row>
    <row r="143" spans="1:20" ht="27.75" customHeight="1">
      <c r="A143" s="45"/>
      <c r="B143" s="48">
        <v>3</v>
      </c>
      <c r="C143" s="48">
        <v>4</v>
      </c>
      <c r="D143" s="48">
        <v>5</v>
      </c>
      <c r="E143" s="48">
        <v>6</v>
      </c>
      <c r="F143" s="48">
        <v>7</v>
      </c>
      <c r="G143" s="48">
        <v>8</v>
      </c>
      <c r="H143" s="48">
        <v>9</v>
      </c>
      <c r="I143" s="48">
        <v>10</v>
      </c>
      <c r="J143" s="48">
        <v>11</v>
      </c>
      <c r="K143" s="48">
        <v>12</v>
      </c>
      <c r="L143" s="48">
        <v>1</v>
      </c>
      <c r="M143" s="48">
        <v>2</v>
      </c>
      <c r="N143" s="48">
        <v>3</v>
      </c>
      <c r="O143" s="48">
        <v>4</v>
      </c>
      <c r="P143" s="48">
        <v>5</v>
      </c>
      <c r="Q143" s="49" t="s">
        <v>107</v>
      </c>
      <c r="R143" s="217"/>
      <c r="S143" s="218"/>
      <c r="T143" s="210"/>
    </row>
    <row r="144" spans="1:20" ht="28.5" customHeight="1">
      <c r="A144" s="97" t="s">
        <v>517</v>
      </c>
      <c r="B144" s="51"/>
      <c r="C144" s="51"/>
      <c r="D144" s="51"/>
      <c r="E144" s="51"/>
      <c r="F144" s="51"/>
      <c r="G144" s="51"/>
      <c r="H144" s="51"/>
      <c r="I144" s="51"/>
      <c r="J144" s="51"/>
      <c r="K144" s="51"/>
      <c r="L144" s="51"/>
      <c r="M144" s="51"/>
      <c r="N144" s="51"/>
      <c r="O144" s="51"/>
      <c r="P144" s="51"/>
      <c r="Q144" s="52">
        <f>SUM(B144:P144)</f>
        <v>0</v>
      </c>
      <c r="R144" s="211" t="s">
        <v>108</v>
      </c>
      <c r="S144" s="211"/>
      <c r="T144" s="53"/>
    </row>
    <row r="145" spans="1:20" ht="24" customHeight="1">
      <c r="A145" s="50" t="s">
        <v>109</v>
      </c>
      <c r="B145" s="51"/>
      <c r="C145" s="51"/>
      <c r="D145" s="51"/>
      <c r="E145" s="51"/>
      <c r="F145" s="51"/>
      <c r="G145" s="51"/>
      <c r="H145" s="51"/>
      <c r="I145" s="51"/>
      <c r="J145" s="51"/>
      <c r="K145" s="51"/>
      <c r="L145" s="51"/>
      <c r="M145" s="51"/>
      <c r="N145" s="51"/>
      <c r="O145" s="51"/>
      <c r="P145" s="51"/>
      <c r="Q145" s="52"/>
      <c r="R145" s="212">
        <f>S142*J141</f>
        <v>0</v>
      </c>
      <c r="S145" s="212"/>
      <c r="T145" s="53"/>
    </row>
    <row r="146" spans="1:20" ht="24" customHeight="1">
      <c r="A146" s="50" t="s">
        <v>110</v>
      </c>
      <c r="B146" s="54">
        <f>IF($T146=0,0,VLOOKUP($T146,単価データ!$A$1:$AH$10714,16,FALSE))</f>
        <v>0</v>
      </c>
      <c r="C146" s="54">
        <f>IF($T146=0,0,VLOOKUP($T146,単価データ!$A$1:$AH$10714,17,FALSE))</f>
        <v>0</v>
      </c>
      <c r="D146" s="54">
        <f>IF($T146=0,0,VLOOKUP($T146,単価データ!$A$1:$AH$10714,19,FALSE))</f>
        <v>0</v>
      </c>
      <c r="E146" s="54">
        <f>IF($T146=0,0,VLOOKUP($T146,単価データ!$A$1:$AH$10714,22,FALSE))</f>
        <v>0</v>
      </c>
      <c r="F146" s="54">
        <f>IF($T146=0,0,VLOOKUP($T146,単価データ!$A$1:$AH$10714,23,FALSE))</f>
        <v>0</v>
      </c>
      <c r="G146" s="54">
        <f>IF($T146=0,0,VLOOKUP($T146,単価データ!$A$1:$AH$10714,24,FALSE))</f>
        <v>0</v>
      </c>
      <c r="H146" s="54">
        <f>IF($T146=0,0,VLOOKUP($T146,単価データ!$A$1:$AH$10714,25,FALSE))</f>
        <v>0</v>
      </c>
      <c r="I146" s="54">
        <f>IF($T146=0,0,VLOOKUP($T146,単価データ!$A$1:$AH$10714,26,FALSE))</f>
        <v>0</v>
      </c>
      <c r="J146" s="54">
        <f>IF($T146=0,0,VLOOKUP($T146,単価データ!$A$1:$AH$10714,27,FALSE))</f>
        <v>0</v>
      </c>
      <c r="K146" s="54">
        <f>IF($T146=0,0,VLOOKUP($T146,単価データ!$A$1:$AH$10714,28,FALSE))</f>
        <v>0</v>
      </c>
      <c r="L146" s="54">
        <f>IF($T146=0,0,VLOOKUP($T146,単価データ!$A$1:$AH$10714,29,FALSE))</f>
        <v>0</v>
      </c>
      <c r="M146" s="54">
        <f>IF($T146=0,0,VLOOKUP($T146,単価データ!$A$1:$AH$10714,30,FALSE))</f>
        <v>0</v>
      </c>
      <c r="N146" s="54">
        <f>IF($T146=0,0,VLOOKUP($T146,単価データ!$A$1:$AH$10714,31,FALSE))</f>
        <v>0</v>
      </c>
      <c r="O146" s="54">
        <f>IF($T146=0,0,VLOOKUP($T146,単価データ!$A$1:$AH$10714,32,FALSE))</f>
        <v>0</v>
      </c>
      <c r="P146" s="54">
        <f>IF($T146=0,0,VLOOKUP($T146,単価データ!$A$1:$AH$10714,33,FALSE))</f>
        <v>0</v>
      </c>
      <c r="Q146" s="55" t="s">
        <v>111</v>
      </c>
      <c r="R146" s="213" t="s">
        <v>112</v>
      </c>
      <c r="S146" s="213"/>
      <c r="T146" s="56"/>
    </row>
    <row r="147" spans="1:20" ht="25.5">
      <c r="A147" s="50" t="s">
        <v>113</v>
      </c>
      <c r="B147" s="52">
        <f t="shared" ref="B147:P147" si="36">B144*B145</f>
        <v>0</v>
      </c>
      <c r="C147" s="52">
        <f t="shared" si="36"/>
        <v>0</v>
      </c>
      <c r="D147" s="52">
        <f t="shared" si="36"/>
        <v>0</v>
      </c>
      <c r="E147" s="52">
        <f t="shared" si="36"/>
        <v>0</v>
      </c>
      <c r="F147" s="52">
        <f t="shared" si="36"/>
        <v>0</v>
      </c>
      <c r="G147" s="52">
        <f t="shared" si="36"/>
        <v>0</v>
      </c>
      <c r="H147" s="52">
        <f t="shared" si="36"/>
        <v>0</v>
      </c>
      <c r="I147" s="52">
        <f t="shared" si="36"/>
        <v>0</v>
      </c>
      <c r="J147" s="52">
        <f t="shared" si="36"/>
        <v>0</v>
      </c>
      <c r="K147" s="52">
        <f t="shared" si="36"/>
        <v>0</v>
      </c>
      <c r="L147" s="52">
        <f t="shared" si="36"/>
        <v>0</v>
      </c>
      <c r="M147" s="52">
        <f t="shared" si="36"/>
        <v>0</v>
      </c>
      <c r="N147" s="52">
        <f t="shared" si="36"/>
        <v>0</v>
      </c>
      <c r="O147" s="52">
        <f t="shared" si="36"/>
        <v>0</v>
      </c>
      <c r="P147" s="52">
        <f t="shared" si="36"/>
        <v>0</v>
      </c>
      <c r="Q147" s="52">
        <f t="shared" ref="Q147:Q148" si="37">SUM(B147:P147)</f>
        <v>0</v>
      </c>
      <c r="R147" s="213">
        <f>IF(S142=0,0,IF(J140=Q144,Q147,ROUNDDOWN((J140/Q144)*Q147,0)))</f>
        <v>0</v>
      </c>
      <c r="S147" s="213"/>
      <c r="T147" s="53"/>
    </row>
    <row r="148" spans="1:20" ht="25.5">
      <c r="A148" s="57" t="s">
        <v>114</v>
      </c>
      <c r="B148" s="58">
        <f t="shared" ref="B148:P148" si="38">B144*B146</f>
        <v>0</v>
      </c>
      <c r="C148" s="58">
        <f t="shared" si="38"/>
        <v>0</v>
      </c>
      <c r="D148" s="58">
        <f t="shared" si="38"/>
        <v>0</v>
      </c>
      <c r="E148" s="58">
        <f t="shared" si="38"/>
        <v>0</v>
      </c>
      <c r="F148" s="58">
        <f t="shared" si="38"/>
        <v>0</v>
      </c>
      <c r="G148" s="58">
        <f t="shared" si="38"/>
        <v>0</v>
      </c>
      <c r="H148" s="58">
        <f t="shared" si="38"/>
        <v>0</v>
      </c>
      <c r="I148" s="58">
        <f t="shared" si="38"/>
        <v>0</v>
      </c>
      <c r="J148" s="58">
        <f t="shared" si="38"/>
        <v>0</v>
      </c>
      <c r="K148" s="58">
        <f t="shared" si="38"/>
        <v>0</v>
      </c>
      <c r="L148" s="58">
        <f t="shared" si="38"/>
        <v>0</v>
      </c>
      <c r="M148" s="58">
        <f t="shared" si="38"/>
        <v>0</v>
      </c>
      <c r="N148" s="58">
        <f t="shared" si="38"/>
        <v>0</v>
      </c>
      <c r="O148" s="58">
        <f t="shared" si="38"/>
        <v>0</v>
      </c>
      <c r="P148" s="58">
        <f t="shared" si="38"/>
        <v>0</v>
      </c>
      <c r="Q148" s="58">
        <f t="shared" si="37"/>
        <v>0</v>
      </c>
      <c r="R148" s="211" t="s">
        <v>115</v>
      </c>
      <c r="S148" s="211"/>
      <c r="T148" s="53"/>
    </row>
    <row r="149" spans="1:20" ht="26.25" customHeight="1">
      <c r="A149" s="59" t="s">
        <v>116</v>
      </c>
      <c r="B149" s="214" t="s">
        <v>117</v>
      </c>
      <c r="C149" s="214"/>
      <c r="D149" s="214"/>
      <c r="E149" s="214"/>
      <c r="F149" s="214"/>
      <c r="G149" s="214"/>
      <c r="H149" s="214"/>
      <c r="I149" s="60">
        <f>Q148</f>
        <v>0</v>
      </c>
      <c r="J149" s="61" t="s">
        <v>118</v>
      </c>
      <c r="K149" s="60">
        <f>Q144</f>
        <v>0</v>
      </c>
      <c r="L149" s="62" t="s">
        <v>53</v>
      </c>
      <c r="M149" s="60"/>
      <c r="N149" s="61"/>
      <c r="O149" s="63">
        <f>IF(K149=0,0,I149/K149)</f>
        <v>0</v>
      </c>
      <c r="P149" s="64" t="s">
        <v>69</v>
      </c>
      <c r="Q149" s="65">
        <f>IF(LEN(ROUND(O149,0))&lt;4,ROUND(O149,0),ROUND(O149,-(LEN(ROUND(O149,0))-3)))</f>
        <v>0</v>
      </c>
      <c r="R149" s="213">
        <f>S142*Q149</f>
        <v>0</v>
      </c>
      <c r="S149" s="213"/>
      <c r="T149" s="53"/>
    </row>
    <row r="151" spans="1:20">
      <c r="A151" s="38" t="s">
        <v>137</v>
      </c>
      <c r="B151" s="215" t="s">
        <v>97</v>
      </c>
      <c r="C151" s="215"/>
      <c r="D151" s="215"/>
      <c r="E151" s="215"/>
      <c r="F151" s="215"/>
      <c r="G151" s="215"/>
      <c r="H151" s="215"/>
      <c r="I151" s="39" t="s">
        <v>53</v>
      </c>
      <c r="J151" s="40">
        <v>1</v>
      </c>
      <c r="K151" s="68" t="s">
        <v>125</v>
      </c>
      <c r="L151" s="42"/>
      <c r="M151" s="43"/>
      <c r="N151" s="43"/>
      <c r="O151" s="43"/>
      <c r="P151" s="43"/>
      <c r="Q151" s="43"/>
      <c r="R151" s="43"/>
      <c r="S151" s="44"/>
    </row>
    <row r="152" spans="1:20">
      <c r="A152" s="45"/>
      <c r="B152" s="215" t="s">
        <v>100</v>
      </c>
      <c r="C152" s="215"/>
      <c r="D152" s="215"/>
      <c r="E152" s="215"/>
      <c r="F152" s="215"/>
      <c r="G152" s="215"/>
      <c r="H152" s="215"/>
      <c r="I152" s="39" t="s">
        <v>53</v>
      </c>
      <c r="J152" s="40"/>
      <c r="K152" s="39" t="s">
        <v>101</v>
      </c>
      <c r="L152" s="46"/>
      <c r="M152" s="47"/>
      <c r="N152" s="47"/>
      <c r="O152" s="47"/>
      <c r="P152" s="47"/>
      <c r="Q152" s="47"/>
      <c r="R152" s="43"/>
      <c r="S152" s="44"/>
    </row>
    <row r="153" spans="1:20" ht="13.5" customHeight="1">
      <c r="A153" s="38" t="s">
        <v>102</v>
      </c>
      <c r="B153" s="216" t="s">
        <v>103</v>
      </c>
      <c r="C153" s="216"/>
      <c r="D153" s="216"/>
      <c r="E153" s="216"/>
      <c r="F153" s="216"/>
      <c r="G153" s="216"/>
      <c r="H153" s="216"/>
      <c r="I153" s="216"/>
      <c r="J153" s="216"/>
      <c r="K153" s="216"/>
      <c r="L153" s="216"/>
      <c r="M153" s="216"/>
      <c r="N153" s="216"/>
      <c r="O153" s="216"/>
      <c r="P153" s="216"/>
      <c r="Q153" s="216"/>
      <c r="R153" s="217" t="s">
        <v>104</v>
      </c>
      <c r="S153" s="218">
        <f>IF(J151&gt;Q155,0,J151)</f>
        <v>0</v>
      </c>
      <c r="T153" s="210" t="s">
        <v>105</v>
      </c>
    </row>
    <row r="154" spans="1:20" ht="27.75" customHeight="1">
      <c r="A154" s="45"/>
      <c r="B154" s="48">
        <v>3</v>
      </c>
      <c r="C154" s="48">
        <v>4</v>
      </c>
      <c r="D154" s="48">
        <v>5</v>
      </c>
      <c r="E154" s="48">
        <v>6</v>
      </c>
      <c r="F154" s="48">
        <v>7</v>
      </c>
      <c r="G154" s="48">
        <v>8</v>
      </c>
      <c r="H154" s="48">
        <v>9</v>
      </c>
      <c r="I154" s="48">
        <v>10</v>
      </c>
      <c r="J154" s="48">
        <v>11</v>
      </c>
      <c r="K154" s="48">
        <v>12</v>
      </c>
      <c r="L154" s="48">
        <v>1</v>
      </c>
      <c r="M154" s="48">
        <v>2</v>
      </c>
      <c r="N154" s="48">
        <v>3</v>
      </c>
      <c r="O154" s="48">
        <v>4</v>
      </c>
      <c r="P154" s="48">
        <v>5</v>
      </c>
      <c r="Q154" s="49" t="s">
        <v>107</v>
      </c>
      <c r="R154" s="217"/>
      <c r="S154" s="218"/>
      <c r="T154" s="210"/>
    </row>
    <row r="155" spans="1:20" ht="28.5" customHeight="1">
      <c r="A155" s="97" t="s">
        <v>517</v>
      </c>
      <c r="B155" s="51"/>
      <c r="C155" s="51"/>
      <c r="D155" s="51"/>
      <c r="E155" s="51"/>
      <c r="F155" s="51"/>
      <c r="G155" s="51"/>
      <c r="H155" s="51"/>
      <c r="I155" s="51"/>
      <c r="J155" s="51"/>
      <c r="K155" s="51"/>
      <c r="L155" s="51"/>
      <c r="M155" s="51"/>
      <c r="N155" s="51"/>
      <c r="O155" s="51"/>
      <c r="P155" s="51"/>
      <c r="Q155" s="52">
        <f>SUM(B155:P155)</f>
        <v>0</v>
      </c>
      <c r="R155" s="211" t="s">
        <v>108</v>
      </c>
      <c r="S155" s="211"/>
      <c r="T155" s="53"/>
    </row>
    <row r="156" spans="1:20" ht="24" customHeight="1">
      <c r="A156" s="50" t="s">
        <v>109</v>
      </c>
      <c r="B156" s="51"/>
      <c r="C156" s="51"/>
      <c r="D156" s="51"/>
      <c r="E156" s="51"/>
      <c r="F156" s="51"/>
      <c r="G156" s="51"/>
      <c r="H156" s="51"/>
      <c r="I156" s="51"/>
      <c r="J156" s="51"/>
      <c r="K156" s="51"/>
      <c r="L156" s="51"/>
      <c r="M156" s="51"/>
      <c r="N156" s="51"/>
      <c r="O156" s="51"/>
      <c r="P156" s="51"/>
      <c r="Q156" s="52"/>
      <c r="R156" s="212">
        <f>S153*J152</f>
        <v>0</v>
      </c>
      <c r="S156" s="212"/>
      <c r="T156" s="53"/>
    </row>
    <row r="157" spans="1:20" ht="24" customHeight="1">
      <c r="A157" s="50" t="s">
        <v>110</v>
      </c>
      <c r="B157" s="54">
        <f>IF($T157=0,0,VLOOKUP($T157,単価データ!$A$1:$AH$10714,16,FALSE))</f>
        <v>0</v>
      </c>
      <c r="C157" s="54">
        <f>IF($T157=0,0,VLOOKUP($T157,単価データ!$A$1:$AH$10714,17,FALSE))</f>
        <v>0</v>
      </c>
      <c r="D157" s="54">
        <f>IF($T157=0,0,VLOOKUP($T157,単価データ!$A$1:$AH$10714,19,FALSE))</f>
        <v>0</v>
      </c>
      <c r="E157" s="54">
        <f>IF($T157=0,0,VLOOKUP($T157,単価データ!$A$1:$AH$10714,22,FALSE))</f>
        <v>0</v>
      </c>
      <c r="F157" s="54">
        <f>IF($T157=0,0,VLOOKUP($T157,単価データ!$A$1:$AH$10714,23,FALSE))</f>
        <v>0</v>
      </c>
      <c r="G157" s="54">
        <f>IF($T157=0,0,VLOOKUP($T157,単価データ!$A$1:$AH$10714,24,FALSE))</f>
        <v>0</v>
      </c>
      <c r="H157" s="54">
        <f>IF($T157=0,0,VLOOKUP($T157,単価データ!$A$1:$AH$10714,25,FALSE))</f>
        <v>0</v>
      </c>
      <c r="I157" s="54">
        <f>IF($T157=0,0,VLOOKUP($T157,単価データ!$A$1:$AH$10714,26,FALSE))</f>
        <v>0</v>
      </c>
      <c r="J157" s="54">
        <f>IF($T157=0,0,VLOOKUP($T157,単価データ!$A$1:$AH$10714,27,FALSE))</f>
        <v>0</v>
      </c>
      <c r="K157" s="54">
        <f>IF($T157=0,0,VLOOKUP($T157,単価データ!$A$1:$AH$10714,28,FALSE))</f>
        <v>0</v>
      </c>
      <c r="L157" s="54">
        <f>IF($T157=0,0,VLOOKUP($T157,単価データ!$A$1:$AH$10714,29,FALSE))</f>
        <v>0</v>
      </c>
      <c r="M157" s="54">
        <f>IF($T157=0,0,VLOOKUP($T157,単価データ!$A$1:$AH$10714,30,FALSE))</f>
        <v>0</v>
      </c>
      <c r="N157" s="54">
        <f>IF($T157=0,0,VLOOKUP($T157,単価データ!$A$1:$AH$10714,31,FALSE))</f>
        <v>0</v>
      </c>
      <c r="O157" s="54">
        <f>IF($T157=0,0,VLOOKUP($T157,単価データ!$A$1:$AH$10714,32,FALSE))</f>
        <v>0</v>
      </c>
      <c r="P157" s="54">
        <f>IF($T157=0,0,VLOOKUP($T157,単価データ!$A$1:$AH$10714,33,FALSE))</f>
        <v>0</v>
      </c>
      <c r="Q157" s="55" t="s">
        <v>111</v>
      </c>
      <c r="R157" s="213" t="s">
        <v>112</v>
      </c>
      <c r="S157" s="213"/>
      <c r="T157" s="56"/>
    </row>
    <row r="158" spans="1:20" ht="25.5">
      <c r="A158" s="50" t="s">
        <v>113</v>
      </c>
      <c r="B158" s="52">
        <f t="shared" ref="B158:P158" si="39">B155*B156</f>
        <v>0</v>
      </c>
      <c r="C158" s="52">
        <f t="shared" si="39"/>
        <v>0</v>
      </c>
      <c r="D158" s="52">
        <f t="shared" si="39"/>
        <v>0</v>
      </c>
      <c r="E158" s="52">
        <f t="shared" si="39"/>
        <v>0</v>
      </c>
      <c r="F158" s="52">
        <f t="shared" si="39"/>
        <v>0</v>
      </c>
      <c r="G158" s="52">
        <f t="shared" si="39"/>
        <v>0</v>
      </c>
      <c r="H158" s="52">
        <f t="shared" si="39"/>
        <v>0</v>
      </c>
      <c r="I158" s="52">
        <f t="shared" si="39"/>
        <v>0</v>
      </c>
      <c r="J158" s="52">
        <f t="shared" si="39"/>
        <v>0</v>
      </c>
      <c r="K158" s="52">
        <f t="shared" si="39"/>
        <v>0</v>
      </c>
      <c r="L158" s="52">
        <f t="shared" si="39"/>
        <v>0</v>
      </c>
      <c r="M158" s="52">
        <f t="shared" si="39"/>
        <v>0</v>
      </c>
      <c r="N158" s="52">
        <f t="shared" si="39"/>
        <v>0</v>
      </c>
      <c r="O158" s="52">
        <f t="shared" si="39"/>
        <v>0</v>
      </c>
      <c r="P158" s="52">
        <f t="shared" si="39"/>
        <v>0</v>
      </c>
      <c r="Q158" s="52">
        <f t="shared" ref="Q158:Q159" si="40">SUM(B158:P158)</f>
        <v>0</v>
      </c>
      <c r="R158" s="213">
        <f>IF(S153=0,0,IF(J151=Q155,Q158,ROUNDDOWN((J151/Q155)*Q158,0)))</f>
        <v>0</v>
      </c>
      <c r="S158" s="213"/>
      <c r="T158" s="53"/>
    </row>
    <row r="159" spans="1:20" ht="25.5">
      <c r="A159" s="57" t="s">
        <v>114</v>
      </c>
      <c r="B159" s="58">
        <f t="shared" ref="B159:P159" si="41">B155*B157</f>
        <v>0</v>
      </c>
      <c r="C159" s="58">
        <f t="shared" si="41"/>
        <v>0</v>
      </c>
      <c r="D159" s="58">
        <f t="shared" si="41"/>
        <v>0</v>
      </c>
      <c r="E159" s="58">
        <f t="shared" si="41"/>
        <v>0</v>
      </c>
      <c r="F159" s="58">
        <f t="shared" si="41"/>
        <v>0</v>
      </c>
      <c r="G159" s="58">
        <f t="shared" si="41"/>
        <v>0</v>
      </c>
      <c r="H159" s="58">
        <f t="shared" si="41"/>
        <v>0</v>
      </c>
      <c r="I159" s="58">
        <f t="shared" si="41"/>
        <v>0</v>
      </c>
      <c r="J159" s="58">
        <f t="shared" si="41"/>
        <v>0</v>
      </c>
      <c r="K159" s="58">
        <f t="shared" si="41"/>
        <v>0</v>
      </c>
      <c r="L159" s="58">
        <f t="shared" si="41"/>
        <v>0</v>
      </c>
      <c r="M159" s="58">
        <f t="shared" si="41"/>
        <v>0</v>
      </c>
      <c r="N159" s="58">
        <f t="shared" si="41"/>
        <v>0</v>
      </c>
      <c r="O159" s="58">
        <f t="shared" si="41"/>
        <v>0</v>
      </c>
      <c r="P159" s="58">
        <f t="shared" si="41"/>
        <v>0</v>
      </c>
      <c r="Q159" s="58">
        <f t="shared" si="40"/>
        <v>0</v>
      </c>
      <c r="R159" s="211" t="s">
        <v>115</v>
      </c>
      <c r="S159" s="211"/>
      <c r="T159" s="53"/>
    </row>
    <row r="160" spans="1:20" ht="26.25" customHeight="1">
      <c r="A160" s="59" t="s">
        <v>116</v>
      </c>
      <c r="B160" s="214" t="s">
        <v>117</v>
      </c>
      <c r="C160" s="214"/>
      <c r="D160" s="214"/>
      <c r="E160" s="214"/>
      <c r="F160" s="214"/>
      <c r="G160" s="214"/>
      <c r="H160" s="214"/>
      <c r="I160" s="60">
        <f>Q159</f>
        <v>0</v>
      </c>
      <c r="J160" s="61" t="s">
        <v>118</v>
      </c>
      <c r="K160" s="60">
        <f>Q155</f>
        <v>0</v>
      </c>
      <c r="L160" s="62" t="s">
        <v>53</v>
      </c>
      <c r="M160" s="60"/>
      <c r="N160" s="61"/>
      <c r="O160" s="63">
        <f>IF(K160=0,0,I160/K160)</f>
        <v>0</v>
      </c>
      <c r="P160" s="64" t="s">
        <v>69</v>
      </c>
      <c r="Q160" s="65">
        <f>IF(LEN(ROUND(O160,0))&lt;4,ROUND(O160,0),ROUND(O160,-(LEN(ROUND(O160,0))-3)))</f>
        <v>0</v>
      </c>
      <c r="R160" s="213">
        <f>S153*Q160</f>
        <v>0</v>
      </c>
      <c r="S160" s="213"/>
      <c r="T160" s="53"/>
    </row>
    <row r="162" spans="1:20">
      <c r="A162" s="38" t="s">
        <v>138</v>
      </c>
      <c r="B162" s="215" t="s">
        <v>97</v>
      </c>
      <c r="C162" s="215"/>
      <c r="D162" s="215"/>
      <c r="E162" s="215"/>
      <c r="F162" s="215"/>
      <c r="G162" s="215"/>
      <c r="H162" s="215"/>
      <c r="I162" s="39" t="s">
        <v>53</v>
      </c>
      <c r="J162" s="40">
        <v>1</v>
      </c>
      <c r="K162" s="68" t="s">
        <v>125</v>
      </c>
      <c r="L162" s="42"/>
      <c r="M162" s="43"/>
      <c r="N162" s="43"/>
      <c r="O162" s="43"/>
      <c r="P162" s="43"/>
      <c r="Q162" s="43"/>
      <c r="R162" s="43"/>
      <c r="S162" s="44"/>
    </row>
    <row r="163" spans="1:20">
      <c r="A163" s="45"/>
      <c r="B163" s="215" t="s">
        <v>100</v>
      </c>
      <c r="C163" s="215"/>
      <c r="D163" s="215"/>
      <c r="E163" s="215"/>
      <c r="F163" s="215"/>
      <c r="G163" s="215"/>
      <c r="H163" s="215"/>
      <c r="I163" s="39" t="s">
        <v>53</v>
      </c>
      <c r="J163" s="40"/>
      <c r="K163" s="39" t="s">
        <v>101</v>
      </c>
      <c r="L163" s="46"/>
      <c r="M163" s="47"/>
      <c r="N163" s="47"/>
      <c r="O163" s="47"/>
      <c r="P163" s="47"/>
      <c r="Q163" s="47"/>
      <c r="R163" s="43"/>
      <c r="S163" s="44"/>
    </row>
    <row r="164" spans="1:20" ht="13.5" customHeight="1">
      <c r="A164" s="38" t="s">
        <v>102</v>
      </c>
      <c r="B164" s="216" t="s">
        <v>103</v>
      </c>
      <c r="C164" s="216"/>
      <c r="D164" s="216"/>
      <c r="E164" s="216"/>
      <c r="F164" s="216"/>
      <c r="G164" s="216"/>
      <c r="H164" s="216"/>
      <c r="I164" s="216"/>
      <c r="J164" s="216"/>
      <c r="K164" s="216"/>
      <c r="L164" s="216"/>
      <c r="M164" s="216"/>
      <c r="N164" s="216"/>
      <c r="O164" s="216"/>
      <c r="P164" s="216"/>
      <c r="Q164" s="216"/>
      <c r="R164" s="217" t="s">
        <v>104</v>
      </c>
      <c r="S164" s="218">
        <f>IF(J162&gt;Q166,0,J162)</f>
        <v>0</v>
      </c>
      <c r="T164" s="210" t="s">
        <v>105</v>
      </c>
    </row>
    <row r="165" spans="1:20" ht="27.75" customHeight="1">
      <c r="A165" s="45"/>
      <c r="B165" s="48">
        <v>3</v>
      </c>
      <c r="C165" s="48">
        <v>4</v>
      </c>
      <c r="D165" s="48">
        <v>5</v>
      </c>
      <c r="E165" s="48">
        <v>6</v>
      </c>
      <c r="F165" s="48">
        <v>7</v>
      </c>
      <c r="G165" s="48">
        <v>8</v>
      </c>
      <c r="H165" s="48">
        <v>9</v>
      </c>
      <c r="I165" s="48">
        <v>10</v>
      </c>
      <c r="J165" s="48">
        <v>11</v>
      </c>
      <c r="K165" s="48">
        <v>12</v>
      </c>
      <c r="L165" s="48">
        <v>1</v>
      </c>
      <c r="M165" s="48">
        <v>2</v>
      </c>
      <c r="N165" s="48">
        <v>3</v>
      </c>
      <c r="O165" s="48">
        <v>4</v>
      </c>
      <c r="P165" s="48">
        <v>5</v>
      </c>
      <c r="Q165" s="49" t="s">
        <v>107</v>
      </c>
      <c r="R165" s="217"/>
      <c r="S165" s="218"/>
      <c r="T165" s="210"/>
    </row>
    <row r="166" spans="1:20" ht="28.5" customHeight="1">
      <c r="A166" s="97" t="s">
        <v>517</v>
      </c>
      <c r="B166" s="51"/>
      <c r="C166" s="51"/>
      <c r="D166" s="51"/>
      <c r="E166" s="51"/>
      <c r="F166" s="51"/>
      <c r="G166" s="51"/>
      <c r="H166" s="51"/>
      <c r="I166" s="51"/>
      <c r="J166" s="51"/>
      <c r="K166" s="51"/>
      <c r="L166" s="51"/>
      <c r="M166" s="51"/>
      <c r="N166" s="51"/>
      <c r="O166" s="51"/>
      <c r="P166" s="51"/>
      <c r="Q166" s="52">
        <f>SUM(B166:P166)</f>
        <v>0</v>
      </c>
      <c r="R166" s="211" t="s">
        <v>108</v>
      </c>
      <c r="S166" s="211"/>
      <c r="T166" s="53"/>
    </row>
    <row r="167" spans="1:20" ht="24" customHeight="1">
      <c r="A167" s="50" t="s">
        <v>109</v>
      </c>
      <c r="B167" s="51"/>
      <c r="C167" s="51"/>
      <c r="D167" s="51"/>
      <c r="E167" s="51"/>
      <c r="F167" s="51"/>
      <c r="G167" s="51"/>
      <c r="H167" s="51"/>
      <c r="I167" s="51"/>
      <c r="J167" s="51"/>
      <c r="K167" s="51"/>
      <c r="L167" s="51"/>
      <c r="M167" s="51"/>
      <c r="N167" s="51"/>
      <c r="O167" s="51"/>
      <c r="P167" s="51"/>
      <c r="Q167" s="52"/>
      <c r="R167" s="212">
        <f>S164*J163</f>
        <v>0</v>
      </c>
      <c r="S167" s="212"/>
      <c r="T167" s="53"/>
    </row>
    <row r="168" spans="1:20" ht="24" customHeight="1">
      <c r="A168" s="50" t="s">
        <v>110</v>
      </c>
      <c r="B168" s="54">
        <f>IF($T168=0,0,VLOOKUP($T168,単価データ!$A$1:$AH$10714,16,FALSE))</f>
        <v>0</v>
      </c>
      <c r="C168" s="54">
        <f>IF($T168=0,0,VLOOKUP($T168,単価データ!$A$1:$AH$10714,17,FALSE))</f>
        <v>0</v>
      </c>
      <c r="D168" s="54">
        <f>IF($T168=0,0,VLOOKUP($T168,単価データ!$A$1:$AH$10714,19,FALSE))</f>
        <v>0</v>
      </c>
      <c r="E168" s="54">
        <f>IF($T168=0,0,VLOOKUP($T168,単価データ!$A$1:$AH$10714,22,FALSE))</f>
        <v>0</v>
      </c>
      <c r="F168" s="54">
        <f>IF($T168=0,0,VLOOKUP($T168,単価データ!$A$1:$AH$10714,23,FALSE))</f>
        <v>0</v>
      </c>
      <c r="G168" s="54">
        <f>IF($T168=0,0,VLOOKUP($T168,単価データ!$A$1:$AH$10714,24,FALSE))</f>
        <v>0</v>
      </c>
      <c r="H168" s="54">
        <f>IF($T168=0,0,VLOOKUP($T168,単価データ!$A$1:$AH$10714,25,FALSE))</f>
        <v>0</v>
      </c>
      <c r="I168" s="54">
        <f>IF($T168=0,0,VLOOKUP($T168,単価データ!$A$1:$AH$10714,26,FALSE))</f>
        <v>0</v>
      </c>
      <c r="J168" s="54">
        <f>IF($T168=0,0,VLOOKUP($T168,単価データ!$A$1:$AH$10714,27,FALSE))</f>
        <v>0</v>
      </c>
      <c r="K168" s="54">
        <f>IF($T168=0,0,VLOOKUP($T168,単価データ!$A$1:$AH$10714,28,FALSE))</f>
        <v>0</v>
      </c>
      <c r="L168" s="54">
        <f>IF($T168=0,0,VLOOKUP($T168,単価データ!$A$1:$AH$10714,29,FALSE))</f>
        <v>0</v>
      </c>
      <c r="M168" s="54">
        <f>IF($T168=0,0,VLOOKUP($T168,単価データ!$A$1:$AH$10714,30,FALSE))</f>
        <v>0</v>
      </c>
      <c r="N168" s="54">
        <f>IF($T168=0,0,VLOOKUP($T168,単価データ!$A$1:$AH$10714,31,FALSE))</f>
        <v>0</v>
      </c>
      <c r="O168" s="54">
        <f>IF($T168=0,0,VLOOKUP($T168,単価データ!$A$1:$AH$10714,32,FALSE))</f>
        <v>0</v>
      </c>
      <c r="P168" s="54">
        <f>IF($T168=0,0,VLOOKUP($T168,単価データ!$A$1:$AH$10714,33,FALSE))</f>
        <v>0</v>
      </c>
      <c r="Q168" s="55" t="s">
        <v>111</v>
      </c>
      <c r="R168" s="213" t="s">
        <v>112</v>
      </c>
      <c r="S168" s="213"/>
      <c r="T168" s="56"/>
    </row>
    <row r="169" spans="1:20" ht="25.5">
      <c r="A169" s="50" t="s">
        <v>113</v>
      </c>
      <c r="B169" s="52">
        <f t="shared" ref="B169:P169" si="42">B166*B167</f>
        <v>0</v>
      </c>
      <c r="C169" s="52">
        <f t="shared" si="42"/>
        <v>0</v>
      </c>
      <c r="D169" s="52">
        <f t="shared" si="42"/>
        <v>0</v>
      </c>
      <c r="E169" s="52">
        <f t="shared" si="42"/>
        <v>0</v>
      </c>
      <c r="F169" s="52">
        <f t="shared" si="42"/>
        <v>0</v>
      </c>
      <c r="G169" s="52">
        <f t="shared" si="42"/>
        <v>0</v>
      </c>
      <c r="H169" s="52">
        <f t="shared" si="42"/>
        <v>0</v>
      </c>
      <c r="I169" s="52">
        <f t="shared" si="42"/>
        <v>0</v>
      </c>
      <c r="J169" s="52">
        <f t="shared" si="42"/>
        <v>0</v>
      </c>
      <c r="K169" s="52">
        <f t="shared" si="42"/>
        <v>0</v>
      </c>
      <c r="L169" s="52">
        <f t="shared" si="42"/>
        <v>0</v>
      </c>
      <c r="M169" s="52">
        <f t="shared" si="42"/>
        <v>0</v>
      </c>
      <c r="N169" s="52">
        <f t="shared" si="42"/>
        <v>0</v>
      </c>
      <c r="O169" s="52">
        <f t="shared" si="42"/>
        <v>0</v>
      </c>
      <c r="P169" s="52">
        <f t="shared" si="42"/>
        <v>0</v>
      </c>
      <c r="Q169" s="52">
        <f t="shared" ref="Q169:Q170" si="43">SUM(B169:P169)</f>
        <v>0</v>
      </c>
      <c r="R169" s="213">
        <f>IF(S164=0,0,IF(J162=Q166,Q169,ROUNDDOWN((J162/Q166)*Q169,0)))</f>
        <v>0</v>
      </c>
      <c r="S169" s="213"/>
      <c r="T169" s="53"/>
    </row>
    <row r="170" spans="1:20" ht="25.5">
      <c r="A170" s="57" t="s">
        <v>114</v>
      </c>
      <c r="B170" s="58">
        <f t="shared" ref="B170:P170" si="44">B166*B168</f>
        <v>0</v>
      </c>
      <c r="C170" s="58">
        <f t="shared" si="44"/>
        <v>0</v>
      </c>
      <c r="D170" s="58">
        <f t="shared" si="44"/>
        <v>0</v>
      </c>
      <c r="E170" s="58">
        <f t="shared" si="44"/>
        <v>0</v>
      </c>
      <c r="F170" s="58">
        <f t="shared" si="44"/>
        <v>0</v>
      </c>
      <c r="G170" s="58">
        <f t="shared" si="44"/>
        <v>0</v>
      </c>
      <c r="H170" s="58">
        <f t="shared" si="44"/>
        <v>0</v>
      </c>
      <c r="I170" s="58">
        <f t="shared" si="44"/>
        <v>0</v>
      </c>
      <c r="J170" s="58">
        <f t="shared" si="44"/>
        <v>0</v>
      </c>
      <c r="K170" s="58">
        <f t="shared" si="44"/>
        <v>0</v>
      </c>
      <c r="L170" s="58">
        <f t="shared" si="44"/>
        <v>0</v>
      </c>
      <c r="M170" s="58">
        <f t="shared" si="44"/>
        <v>0</v>
      </c>
      <c r="N170" s="58">
        <f t="shared" si="44"/>
        <v>0</v>
      </c>
      <c r="O170" s="58">
        <f t="shared" si="44"/>
        <v>0</v>
      </c>
      <c r="P170" s="58">
        <f t="shared" si="44"/>
        <v>0</v>
      </c>
      <c r="Q170" s="58">
        <f t="shared" si="43"/>
        <v>0</v>
      </c>
      <c r="R170" s="211" t="s">
        <v>115</v>
      </c>
      <c r="S170" s="211"/>
      <c r="T170" s="53"/>
    </row>
    <row r="171" spans="1:20" ht="26.25" customHeight="1">
      <c r="A171" s="59" t="s">
        <v>116</v>
      </c>
      <c r="B171" s="214" t="s">
        <v>117</v>
      </c>
      <c r="C171" s="214"/>
      <c r="D171" s="214"/>
      <c r="E171" s="214"/>
      <c r="F171" s="214"/>
      <c r="G171" s="214"/>
      <c r="H171" s="214"/>
      <c r="I171" s="60">
        <f>Q170</f>
        <v>0</v>
      </c>
      <c r="J171" s="61" t="s">
        <v>118</v>
      </c>
      <c r="K171" s="60">
        <f>Q166</f>
        <v>0</v>
      </c>
      <c r="L171" s="62" t="s">
        <v>53</v>
      </c>
      <c r="M171" s="60"/>
      <c r="N171" s="61"/>
      <c r="O171" s="63">
        <f>IF(K171=0,0,I171/K171)</f>
        <v>0</v>
      </c>
      <c r="P171" s="64" t="s">
        <v>69</v>
      </c>
      <c r="Q171" s="65">
        <f>IF(LEN(ROUND(O171,0))&lt;4,ROUND(O171,0),ROUND(O171,-(LEN(ROUND(O171,0))-3)))</f>
        <v>0</v>
      </c>
      <c r="R171" s="213">
        <f>S164*Q171</f>
        <v>0</v>
      </c>
      <c r="S171" s="213"/>
      <c r="T171" s="53"/>
    </row>
    <row r="173" spans="1:20">
      <c r="A173" s="38" t="s">
        <v>139</v>
      </c>
      <c r="B173" s="215" t="s">
        <v>97</v>
      </c>
      <c r="C173" s="215"/>
      <c r="D173" s="215"/>
      <c r="E173" s="215"/>
      <c r="F173" s="215"/>
      <c r="G173" s="215"/>
      <c r="H173" s="215"/>
      <c r="I173" s="39" t="s">
        <v>53</v>
      </c>
      <c r="J173" s="40">
        <v>1</v>
      </c>
      <c r="K173" s="68" t="s">
        <v>125</v>
      </c>
      <c r="L173" s="42"/>
      <c r="M173" s="43"/>
      <c r="N173" s="43"/>
      <c r="O173" s="43"/>
      <c r="P173" s="43"/>
      <c r="Q173" s="43"/>
      <c r="R173" s="43"/>
      <c r="S173" s="44"/>
    </row>
    <row r="174" spans="1:20">
      <c r="A174" s="45"/>
      <c r="B174" s="215" t="s">
        <v>100</v>
      </c>
      <c r="C174" s="215"/>
      <c r="D174" s="215"/>
      <c r="E174" s="215"/>
      <c r="F174" s="215"/>
      <c r="G174" s="215"/>
      <c r="H174" s="215"/>
      <c r="I174" s="39" t="s">
        <v>53</v>
      </c>
      <c r="J174" s="40"/>
      <c r="K174" s="39" t="s">
        <v>101</v>
      </c>
      <c r="L174" s="46"/>
      <c r="M174" s="47"/>
      <c r="N174" s="47"/>
      <c r="O174" s="47"/>
      <c r="P174" s="47"/>
      <c r="Q174" s="47"/>
      <c r="R174" s="43"/>
      <c r="S174" s="44"/>
    </row>
    <row r="175" spans="1:20" ht="13.5" customHeight="1">
      <c r="A175" s="38" t="s">
        <v>102</v>
      </c>
      <c r="B175" s="216" t="s">
        <v>103</v>
      </c>
      <c r="C175" s="216"/>
      <c r="D175" s="216"/>
      <c r="E175" s="216"/>
      <c r="F175" s="216"/>
      <c r="G175" s="216"/>
      <c r="H175" s="216"/>
      <c r="I175" s="216"/>
      <c r="J175" s="216"/>
      <c r="K175" s="216"/>
      <c r="L175" s="216"/>
      <c r="M175" s="216"/>
      <c r="N175" s="216"/>
      <c r="O175" s="216"/>
      <c r="P175" s="216"/>
      <c r="Q175" s="216"/>
      <c r="R175" s="217" t="s">
        <v>104</v>
      </c>
      <c r="S175" s="218">
        <f>IF(J173&gt;Q177,0,J173)</f>
        <v>0</v>
      </c>
      <c r="T175" s="210" t="s">
        <v>105</v>
      </c>
    </row>
    <row r="176" spans="1:20" ht="27.75" customHeight="1">
      <c r="A176" s="45"/>
      <c r="B176" s="48">
        <v>3</v>
      </c>
      <c r="C176" s="48">
        <v>4</v>
      </c>
      <c r="D176" s="48">
        <v>5</v>
      </c>
      <c r="E176" s="48">
        <v>6</v>
      </c>
      <c r="F176" s="48">
        <v>7</v>
      </c>
      <c r="G176" s="48">
        <v>8</v>
      </c>
      <c r="H176" s="48">
        <v>9</v>
      </c>
      <c r="I176" s="48">
        <v>10</v>
      </c>
      <c r="J176" s="48">
        <v>11</v>
      </c>
      <c r="K176" s="48">
        <v>12</v>
      </c>
      <c r="L176" s="48">
        <v>1</v>
      </c>
      <c r="M176" s="48">
        <v>2</v>
      </c>
      <c r="N176" s="48">
        <v>3</v>
      </c>
      <c r="O176" s="48">
        <v>4</v>
      </c>
      <c r="P176" s="48">
        <v>5</v>
      </c>
      <c r="Q176" s="49" t="s">
        <v>107</v>
      </c>
      <c r="R176" s="217"/>
      <c r="S176" s="218"/>
      <c r="T176" s="210"/>
    </row>
    <row r="177" spans="1:20" ht="28.5" customHeight="1">
      <c r="A177" s="97" t="s">
        <v>517</v>
      </c>
      <c r="B177" s="51"/>
      <c r="C177" s="51"/>
      <c r="D177" s="51"/>
      <c r="E177" s="51"/>
      <c r="F177" s="51"/>
      <c r="G177" s="51"/>
      <c r="H177" s="51"/>
      <c r="I177" s="51"/>
      <c r="J177" s="51"/>
      <c r="K177" s="51"/>
      <c r="L177" s="51"/>
      <c r="M177" s="51"/>
      <c r="N177" s="51"/>
      <c r="O177" s="51"/>
      <c r="P177" s="51"/>
      <c r="Q177" s="52">
        <f>SUM(B177:P177)</f>
        <v>0</v>
      </c>
      <c r="R177" s="211" t="s">
        <v>108</v>
      </c>
      <c r="S177" s="211"/>
      <c r="T177" s="53"/>
    </row>
    <row r="178" spans="1:20" ht="24" customHeight="1">
      <c r="A178" s="50" t="s">
        <v>109</v>
      </c>
      <c r="B178" s="51"/>
      <c r="C178" s="51"/>
      <c r="D178" s="51"/>
      <c r="E178" s="51"/>
      <c r="F178" s="51"/>
      <c r="G178" s="51"/>
      <c r="H178" s="51"/>
      <c r="I178" s="51"/>
      <c r="J178" s="51"/>
      <c r="K178" s="51"/>
      <c r="L178" s="51"/>
      <c r="M178" s="51"/>
      <c r="N178" s="51"/>
      <c r="O178" s="51"/>
      <c r="P178" s="51"/>
      <c r="Q178" s="52"/>
      <c r="R178" s="212">
        <f>S175*J174</f>
        <v>0</v>
      </c>
      <c r="S178" s="212"/>
      <c r="T178" s="53"/>
    </row>
    <row r="179" spans="1:20" ht="24" customHeight="1">
      <c r="A179" s="50" t="s">
        <v>110</v>
      </c>
      <c r="B179" s="54">
        <f>IF($T179=0,0,VLOOKUP($T179,単価データ!$A$1:$AH$10714,16,FALSE))</f>
        <v>0</v>
      </c>
      <c r="C179" s="54">
        <f>IF($T179=0,0,VLOOKUP($T179,単価データ!$A$1:$AH$10714,17,FALSE))</f>
        <v>0</v>
      </c>
      <c r="D179" s="54">
        <f>IF($T179=0,0,VLOOKUP($T179,単価データ!$A$1:$AH$10714,19,FALSE))</f>
        <v>0</v>
      </c>
      <c r="E179" s="54">
        <f>IF($T179=0,0,VLOOKUP($T179,単価データ!$A$1:$AH$10714,22,FALSE))</f>
        <v>0</v>
      </c>
      <c r="F179" s="54">
        <f>IF($T179=0,0,VLOOKUP($T179,単価データ!$A$1:$AH$10714,23,FALSE))</f>
        <v>0</v>
      </c>
      <c r="G179" s="54">
        <f>IF($T179=0,0,VLOOKUP($T179,単価データ!$A$1:$AH$10714,24,FALSE))</f>
        <v>0</v>
      </c>
      <c r="H179" s="54">
        <f>IF($T179=0,0,VLOOKUP($T179,単価データ!$A$1:$AH$10714,25,FALSE))</f>
        <v>0</v>
      </c>
      <c r="I179" s="54">
        <f>IF($T179=0,0,VLOOKUP($T179,単価データ!$A$1:$AH$10714,26,FALSE))</f>
        <v>0</v>
      </c>
      <c r="J179" s="54">
        <f>IF($T179=0,0,VLOOKUP($T179,単価データ!$A$1:$AH$10714,27,FALSE))</f>
        <v>0</v>
      </c>
      <c r="K179" s="54">
        <f>IF($T179=0,0,VLOOKUP($T179,単価データ!$A$1:$AH$10714,28,FALSE))</f>
        <v>0</v>
      </c>
      <c r="L179" s="54">
        <f>IF($T179=0,0,VLOOKUP($T179,単価データ!$A$1:$AH$10714,29,FALSE))</f>
        <v>0</v>
      </c>
      <c r="M179" s="54">
        <f>IF($T179=0,0,VLOOKUP($T179,単価データ!$A$1:$AH$10714,30,FALSE))</f>
        <v>0</v>
      </c>
      <c r="N179" s="54">
        <f>IF($T179=0,0,VLOOKUP($T179,単価データ!$A$1:$AH$10714,31,FALSE))</f>
        <v>0</v>
      </c>
      <c r="O179" s="54">
        <f>IF($T179=0,0,VLOOKUP($T179,単価データ!$A$1:$AH$10714,32,FALSE))</f>
        <v>0</v>
      </c>
      <c r="P179" s="54">
        <f>IF($T179=0,0,VLOOKUP($T179,単価データ!$A$1:$AH$10714,33,FALSE))</f>
        <v>0</v>
      </c>
      <c r="Q179" s="55" t="s">
        <v>111</v>
      </c>
      <c r="R179" s="213" t="s">
        <v>112</v>
      </c>
      <c r="S179" s="213"/>
      <c r="T179" s="56"/>
    </row>
    <row r="180" spans="1:20" ht="25.5">
      <c r="A180" s="50" t="s">
        <v>113</v>
      </c>
      <c r="B180" s="52">
        <f t="shared" ref="B180:P180" si="45">B177*B178</f>
        <v>0</v>
      </c>
      <c r="C180" s="52">
        <f t="shared" si="45"/>
        <v>0</v>
      </c>
      <c r="D180" s="52">
        <f t="shared" si="45"/>
        <v>0</v>
      </c>
      <c r="E180" s="52">
        <f t="shared" si="45"/>
        <v>0</v>
      </c>
      <c r="F180" s="52">
        <f t="shared" si="45"/>
        <v>0</v>
      </c>
      <c r="G180" s="52">
        <f t="shared" si="45"/>
        <v>0</v>
      </c>
      <c r="H180" s="52">
        <f t="shared" si="45"/>
        <v>0</v>
      </c>
      <c r="I180" s="52">
        <f t="shared" si="45"/>
        <v>0</v>
      </c>
      <c r="J180" s="52">
        <f t="shared" si="45"/>
        <v>0</v>
      </c>
      <c r="K180" s="52">
        <f t="shared" si="45"/>
        <v>0</v>
      </c>
      <c r="L180" s="52">
        <f t="shared" si="45"/>
        <v>0</v>
      </c>
      <c r="M180" s="52">
        <f t="shared" si="45"/>
        <v>0</v>
      </c>
      <c r="N180" s="52">
        <f t="shared" si="45"/>
        <v>0</v>
      </c>
      <c r="O180" s="52">
        <f t="shared" si="45"/>
        <v>0</v>
      </c>
      <c r="P180" s="52">
        <f t="shared" si="45"/>
        <v>0</v>
      </c>
      <c r="Q180" s="52">
        <f t="shared" ref="Q180:Q181" si="46">SUM(B180:P180)</f>
        <v>0</v>
      </c>
      <c r="R180" s="213">
        <f>IF(S175=0,0,IF(J173=Q177,Q180,ROUNDDOWN((J173/Q177)*Q180,0)))</f>
        <v>0</v>
      </c>
      <c r="S180" s="213"/>
      <c r="T180" s="53"/>
    </row>
    <row r="181" spans="1:20" ht="25.5">
      <c r="A181" s="57" t="s">
        <v>114</v>
      </c>
      <c r="B181" s="58">
        <f t="shared" ref="B181:P181" si="47">B177*B179</f>
        <v>0</v>
      </c>
      <c r="C181" s="58">
        <f t="shared" si="47"/>
        <v>0</v>
      </c>
      <c r="D181" s="58">
        <f t="shared" si="47"/>
        <v>0</v>
      </c>
      <c r="E181" s="58">
        <f t="shared" si="47"/>
        <v>0</v>
      </c>
      <c r="F181" s="58">
        <f t="shared" si="47"/>
        <v>0</v>
      </c>
      <c r="G181" s="58">
        <f t="shared" si="47"/>
        <v>0</v>
      </c>
      <c r="H181" s="58">
        <f t="shared" si="47"/>
        <v>0</v>
      </c>
      <c r="I181" s="58">
        <f t="shared" si="47"/>
        <v>0</v>
      </c>
      <c r="J181" s="58">
        <f t="shared" si="47"/>
        <v>0</v>
      </c>
      <c r="K181" s="58">
        <f t="shared" si="47"/>
        <v>0</v>
      </c>
      <c r="L181" s="58">
        <f t="shared" si="47"/>
        <v>0</v>
      </c>
      <c r="M181" s="58">
        <f t="shared" si="47"/>
        <v>0</v>
      </c>
      <c r="N181" s="58">
        <f t="shared" si="47"/>
        <v>0</v>
      </c>
      <c r="O181" s="58">
        <f t="shared" si="47"/>
        <v>0</v>
      </c>
      <c r="P181" s="58">
        <f t="shared" si="47"/>
        <v>0</v>
      </c>
      <c r="Q181" s="58">
        <f t="shared" si="46"/>
        <v>0</v>
      </c>
      <c r="R181" s="211" t="s">
        <v>115</v>
      </c>
      <c r="S181" s="211"/>
      <c r="T181" s="53"/>
    </row>
    <row r="182" spans="1:20" ht="26.25" customHeight="1">
      <c r="A182" s="59" t="s">
        <v>116</v>
      </c>
      <c r="B182" s="214" t="s">
        <v>117</v>
      </c>
      <c r="C182" s="214"/>
      <c r="D182" s="214"/>
      <c r="E182" s="214"/>
      <c r="F182" s="214"/>
      <c r="G182" s="214"/>
      <c r="H182" s="214"/>
      <c r="I182" s="60">
        <f>Q181</f>
        <v>0</v>
      </c>
      <c r="J182" s="61" t="s">
        <v>118</v>
      </c>
      <c r="K182" s="60">
        <f>Q177</f>
        <v>0</v>
      </c>
      <c r="L182" s="62" t="s">
        <v>53</v>
      </c>
      <c r="M182" s="60"/>
      <c r="N182" s="61"/>
      <c r="O182" s="63">
        <f>IF(K182=0,0,I182/K182)</f>
        <v>0</v>
      </c>
      <c r="P182" s="64" t="s">
        <v>69</v>
      </c>
      <c r="Q182" s="65">
        <f>IF(LEN(ROUND(O182,0))&lt;4,ROUND(O182,0),ROUND(O182,-(LEN(ROUND(O182,0))-3)))</f>
        <v>0</v>
      </c>
      <c r="R182" s="213">
        <f>S175*Q182</f>
        <v>0</v>
      </c>
      <c r="S182" s="213"/>
      <c r="T182" s="53"/>
    </row>
    <row r="184" spans="1:20">
      <c r="A184" s="38" t="s">
        <v>140</v>
      </c>
      <c r="B184" s="215" t="s">
        <v>97</v>
      </c>
      <c r="C184" s="215"/>
      <c r="D184" s="215"/>
      <c r="E184" s="215"/>
      <c r="F184" s="215"/>
      <c r="G184" s="215"/>
      <c r="H184" s="215"/>
      <c r="I184" s="39" t="s">
        <v>53</v>
      </c>
      <c r="J184" s="40">
        <v>1</v>
      </c>
      <c r="K184" s="68" t="s">
        <v>125</v>
      </c>
      <c r="L184" s="42"/>
      <c r="M184" s="43"/>
      <c r="N184" s="43"/>
      <c r="O184" s="43"/>
      <c r="P184" s="43"/>
      <c r="Q184" s="43"/>
      <c r="R184" s="43"/>
      <c r="S184" s="44"/>
    </row>
    <row r="185" spans="1:20">
      <c r="A185" s="45"/>
      <c r="B185" s="215" t="s">
        <v>100</v>
      </c>
      <c r="C185" s="215"/>
      <c r="D185" s="215"/>
      <c r="E185" s="215"/>
      <c r="F185" s="215"/>
      <c r="G185" s="215"/>
      <c r="H185" s="215"/>
      <c r="I185" s="39" t="s">
        <v>53</v>
      </c>
      <c r="J185" s="40"/>
      <c r="K185" s="39" t="s">
        <v>101</v>
      </c>
      <c r="L185" s="46"/>
      <c r="M185" s="47"/>
      <c r="N185" s="47"/>
      <c r="O185" s="47"/>
      <c r="P185" s="47"/>
      <c r="Q185" s="47"/>
      <c r="R185" s="43"/>
      <c r="S185" s="44"/>
    </row>
    <row r="186" spans="1:20" ht="13.5" customHeight="1">
      <c r="A186" s="38" t="s">
        <v>102</v>
      </c>
      <c r="B186" s="216" t="s">
        <v>103</v>
      </c>
      <c r="C186" s="216"/>
      <c r="D186" s="216"/>
      <c r="E186" s="216"/>
      <c r="F186" s="216"/>
      <c r="G186" s="216"/>
      <c r="H186" s="216"/>
      <c r="I186" s="216"/>
      <c r="J186" s="216"/>
      <c r="K186" s="216"/>
      <c r="L186" s="216"/>
      <c r="M186" s="216"/>
      <c r="N186" s="216"/>
      <c r="O186" s="216"/>
      <c r="P186" s="216"/>
      <c r="Q186" s="216"/>
      <c r="R186" s="217" t="s">
        <v>104</v>
      </c>
      <c r="S186" s="218">
        <f>IF(J184&gt;Q188,0,J184)</f>
        <v>0</v>
      </c>
      <c r="T186" s="210" t="s">
        <v>105</v>
      </c>
    </row>
    <row r="187" spans="1:20" ht="27.75" customHeight="1">
      <c r="A187" s="45"/>
      <c r="B187" s="48">
        <v>3</v>
      </c>
      <c r="C187" s="48">
        <v>4</v>
      </c>
      <c r="D187" s="48">
        <v>5</v>
      </c>
      <c r="E187" s="48">
        <v>6</v>
      </c>
      <c r="F187" s="48">
        <v>7</v>
      </c>
      <c r="G187" s="48">
        <v>8</v>
      </c>
      <c r="H187" s="48">
        <v>9</v>
      </c>
      <c r="I187" s="48">
        <v>10</v>
      </c>
      <c r="J187" s="48">
        <v>11</v>
      </c>
      <c r="K187" s="48">
        <v>12</v>
      </c>
      <c r="L187" s="48">
        <v>1</v>
      </c>
      <c r="M187" s="48">
        <v>2</v>
      </c>
      <c r="N187" s="48">
        <v>3</v>
      </c>
      <c r="O187" s="48">
        <v>4</v>
      </c>
      <c r="P187" s="48">
        <v>5</v>
      </c>
      <c r="Q187" s="49" t="s">
        <v>107</v>
      </c>
      <c r="R187" s="217"/>
      <c r="S187" s="218"/>
      <c r="T187" s="210"/>
    </row>
    <row r="188" spans="1:20" ht="28.5" customHeight="1">
      <c r="A188" s="97" t="s">
        <v>517</v>
      </c>
      <c r="B188" s="51"/>
      <c r="C188" s="51"/>
      <c r="D188" s="51"/>
      <c r="E188" s="51"/>
      <c r="F188" s="51"/>
      <c r="G188" s="51"/>
      <c r="H188" s="51"/>
      <c r="I188" s="51"/>
      <c r="J188" s="51"/>
      <c r="K188" s="51"/>
      <c r="L188" s="51"/>
      <c r="M188" s="51"/>
      <c r="N188" s="51"/>
      <c r="O188" s="51"/>
      <c r="P188" s="51"/>
      <c r="Q188" s="52">
        <f>SUM(B188:P188)</f>
        <v>0</v>
      </c>
      <c r="R188" s="211" t="s">
        <v>108</v>
      </c>
      <c r="S188" s="211"/>
      <c r="T188" s="53"/>
    </row>
    <row r="189" spans="1:20" ht="24" customHeight="1">
      <c r="A189" s="50" t="s">
        <v>109</v>
      </c>
      <c r="B189" s="51"/>
      <c r="C189" s="51"/>
      <c r="D189" s="51"/>
      <c r="E189" s="51"/>
      <c r="F189" s="51"/>
      <c r="G189" s="51"/>
      <c r="H189" s="51"/>
      <c r="I189" s="51"/>
      <c r="J189" s="51"/>
      <c r="K189" s="51"/>
      <c r="L189" s="51"/>
      <c r="M189" s="51"/>
      <c r="N189" s="51"/>
      <c r="O189" s="51"/>
      <c r="P189" s="51"/>
      <c r="Q189" s="52"/>
      <c r="R189" s="212">
        <f>S186*J185</f>
        <v>0</v>
      </c>
      <c r="S189" s="212"/>
      <c r="T189" s="53"/>
    </row>
    <row r="190" spans="1:20" ht="24" customHeight="1">
      <c r="A190" s="50" t="s">
        <v>110</v>
      </c>
      <c r="B190" s="54">
        <f>IF($T190=0,0,VLOOKUP($T190,単価データ!$A$1:$AH$10714,16,FALSE))</f>
        <v>0</v>
      </c>
      <c r="C190" s="54">
        <f>IF($T190=0,0,VLOOKUP($T190,単価データ!$A$1:$AH$10714,17,FALSE))</f>
        <v>0</v>
      </c>
      <c r="D190" s="54">
        <f>IF($T190=0,0,VLOOKUP($T190,単価データ!$A$1:$AH$10714,19,FALSE))</f>
        <v>0</v>
      </c>
      <c r="E190" s="54">
        <f>IF($T190=0,0,VLOOKUP($T190,単価データ!$A$1:$AH$10714,22,FALSE))</f>
        <v>0</v>
      </c>
      <c r="F190" s="54">
        <f>IF($T190=0,0,VLOOKUP($T190,単価データ!$A$1:$AH$10714,23,FALSE))</f>
        <v>0</v>
      </c>
      <c r="G190" s="54">
        <f>IF($T190=0,0,VLOOKUP($T190,単価データ!$A$1:$AH$10714,24,FALSE))</f>
        <v>0</v>
      </c>
      <c r="H190" s="54">
        <f>IF($T190=0,0,VLOOKUP($T190,単価データ!$A$1:$AH$10714,25,FALSE))</f>
        <v>0</v>
      </c>
      <c r="I190" s="54">
        <f>IF($T190=0,0,VLOOKUP($T190,単価データ!$A$1:$AH$10714,26,FALSE))</f>
        <v>0</v>
      </c>
      <c r="J190" s="54">
        <f>IF($T190=0,0,VLOOKUP($T190,単価データ!$A$1:$AH$10714,27,FALSE))</f>
        <v>0</v>
      </c>
      <c r="K190" s="54">
        <f>IF($T190=0,0,VLOOKUP($T190,単価データ!$A$1:$AH$10714,28,FALSE))</f>
        <v>0</v>
      </c>
      <c r="L190" s="54">
        <f>IF($T190=0,0,VLOOKUP($T190,単価データ!$A$1:$AH$10714,29,FALSE))</f>
        <v>0</v>
      </c>
      <c r="M190" s="54">
        <f>IF($T190=0,0,VLOOKUP($T190,単価データ!$A$1:$AH$10714,30,FALSE))</f>
        <v>0</v>
      </c>
      <c r="N190" s="54">
        <f>IF($T190=0,0,VLOOKUP($T190,単価データ!$A$1:$AH$10714,31,FALSE))</f>
        <v>0</v>
      </c>
      <c r="O190" s="54">
        <f>IF($T190=0,0,VLOOKUP($T190,単価データ!$A$1:$AH$10714,32,FALSE))</f>
        <v>0</v>
      </c>
      <c r="P190" s="54">
        <f>IF($T190=0,0,VLOOKUP($T190,単価データ!$A$1:$AH$10714,33,FALSE))</f>
        <v>0</v>
      </c>
      <c r="Q190" s="55" t="s">
        <v>111</v>
      </c>
      <c r="R190" s="213" t="s">
        <v>112</v>
      </c>
      <c r="S190" s="213"/>
      <c r="T190" s="56"/>
    </row>
    <row r="191" spans="1:20" ht="25.5">
      <c r="A191" s="50" t="s">
        <v>113</v>
      </c>
      <c r="B191" s="52">
        <f t="shared" ref="B191:P191" si="48">B188*B189</f>
        <v>0</v>
      </c>
      <c r="C191" s="52">
        <f t="shared" si="48"/>
        <v>0</v>
      </c>
      <c r="D191" s="52">
        <f t="shared" si="48"/>
        <v>0</v>
      </c>
      <c r="E191" s="52">
        <f t="shared" si="48"/>
        <v>0</v>
      </c>
      <c r="F191" s="52">
        <f t="shared" si="48"/>
        <v>0</v>
      </c>
      <c r="G191" s="52">
        <f t="shared" si="48"/>
        <v>0</v>
      </c>
      <c r="H191" s="52">
        <f t="shared" si="48"/>
        <v>0</v>
      </c>
      <c r="I191" s="52">
        <f t="shared" si="48"/>
        <v>0</v>
      </c>
      <c r="J191" s="52">
        <f t="shared" si="48"/>
        <v>0</v>
      </c>
      <c r="K191" s="52">
        <f t="shared" si="48"/>
        <v>0</v>
      </c>
      <c r="L191" s="52">
        <f t="shared" si="48"/>
        <v>0</v>
      </c>
      <c r="M191" s="52">
        <f t="shared" si="48"/>
        <v>0</v>
      </c>
      <c r="N191" s="52">
        <f t="shared" si="48"/>
        <v>0</v>
      </c>
      <c r="O191" s="52">
        <f t="shared" si="48"/>
        <v>0</v>
      </c>
      <c r="P191" s="52">
        <f t="shared" si="48"/>
        <v>0</v>
      </c>
      <c r="Q191" s="52">
        <f t="shared" ref="Q191:Q192" si="49">SUM(B191:P191)</f>
        <v>0</v>
      </c>
      <c r="R191" s="213">
        <f>IF(S186=0,0,IF(J184=Q188,Q191,ROUNDDOWN((J184/Q188)*Q191,0)))</f>
        <v>0</v>
      </c>
      <c r="S191" s="213"/>
      <c r="T191" s="53"/>
    </row>
    <row r="192" spans="1:20" ht="25.5">
      <c r="A192" s="57" t="s">
        <v>114</v>
      </c>
      <c r="B192" s="58">
        <f t="shared" ref="B192:P192" si="50">B188*B190</f>
        <v>0</v>
      </c>
      <c r="C192" s="58">
        <f t="shared" si="50"/>
        <v>0</v>
      </c>
      <c r="D192" s="58">
        <f t="shared" si="50"/>
        <v>0</v>
      </c>
      <c r="E192" s="58">
        <f t="shared" si="50"/>
        <v>0</v>
      </c>
      <c r="F192" s="58">
        <f t="shared" si="50"/>
        <v>0</v>
      </c>
      <c r="G192" s="58">
        <f t="shared" si="50"/>
        <v>0</v>
      </c>
      <c r="H192" s="58">
        <f t="shared" si="50"/>
        <v>0</v>
      </c>
      <c r="I192" s="58">
        <f t="shared" si="50"/>
        <v>0</v>
      </c>
      <c r="J192" s="58">
        <f t="shared" si="50"/>
        <v>0</v>
      </c>
      <c r="K192" s="58">
        <f t="shared" si="50"/>
        <v>0</v>
      </c>
      <c r="L192" s="58">
        <f t="shared" si="50"/>
        <v>0</v>
      </c>
      <c r="M192" s="58">
        <f t="shared" si="50"/>
        <v>0</v>
      </c>
      <c r="N192" s="58">
        <f t="shared" si="50"/>
        <v>0</v>
      </c>
      <c r="O192" s="58">
        <f t="shared" si="50"/>
        <v>0</v>
      </c>
      <c r="P192" s="58">
        <f t="shared" si="50"/>
        <v>0</v>
      </c>
      <c r="Q192" s="58">
        <f t="shared" si="49"/>
        <v>0</v>
      </c>
      <c r="R192" s="211" t="s">
        <v>115</v>
      </c>
      <c r="S192" s="211"/>
      <c r="T192" s="53"/>
    </row>
    <row r="193" spans="1:20" ht="26.25" customHeight="1">
      <c r="A193" s="59" t="s">
        <v>116</v>
      </c>
      <c r="B193" s="214" t="s">
        <v>117</v>
      </c>
      <c r="C193" s="214"/>
      <c r="D193" s="214"/>
      <c r="E193" s="214"/>
      <c r="F193" s="214"/>
      <c r="G193" s="214"/>
      <c r="H193" s="214"/>
      <c r="I193" s="60">
        <f>Q192</f>
        <v>0</v>
      </c>
      <c r="J193" s="61" t="s">
        <v>118</v>
      </c>
      <c r="K193" s="60">
        <f>Q188</f>
        <v>0</v>
      </c>
      <c r="L193" s="62" t="s">
        <v>53</v>
      </c>
      <c r="M193" s="60"/>
      <c r="N193" s="61"/>
      <c r="O193" s="63">
        <f>IF(K193=0,0,I193/K193)</f>
        <v>0</v>
      </c>
      <c r="P193" s="64" t="s">
        <v>69</v>
      </c>
      <c r="Q193" s="65">
        <f>IF(LEN(ROUND(O193,0))&lt;4,ROUND(O193,0),ROUND(O193,-(LEN(ROUND(O193,0))-3)))</f>
        <v>0</v>
      </c>
      <c r="R193" s="213">
        <f>S186*Q193</f>
        <v>0</v>
      </c>
      <c r="S193" s="213"/>
      <c r="T193" s="53"/>
    </row>
    <row r="195" spans="1:20">
      <c r="A195" s="38" t="s">
        <v>141</v>
      </c>
      <c r="B195" s="215" t="s">
        <v>97</v>
      </c>
      <c r="C195" s="215"/>
      <c r="D195" s="215"/>
      <c r="E195" s="215"/>
      <c r="F195" s="215"/>
      <c r="G195" s="215"/>
      <c r="H195" s="215"/>
      <c r="I195" s="39" t="s">
        <v>53</v>
      </c>
      <c r="J195" s="40">
        <v>1</v>
      </c>
      <c r="K195" s="68" t="s">
        <v>125</v>
      </c>
      <c r="L195" s="42"/>
      <c r="M195" s="43"/>
      <c r="N195" s="43"/>
      <c r="O195" s="43"/>
      <c r="P195" s="43"/>
      <c r="Q195" s="43"/>
      <c r="R195" s="43"/>
      <c r="S195" s="44"/>
    </row>
    <row r="196" spans="1:20">
      <c r="A196" s="45"/>
      <c r="B196" s="215" t="s">
        <v>100</v>
      </c>
      <c r="C196" s="215"/>
      <c r="D196" s="215"/>
      <c r="E196" s="215"/>
      <c r="F196" s="215"/>
      <c r="G196" s="215"/>
      <c r="H196" s="215"/>
      <c r="I196" s="39" t="s">
        <v>53</v>
      </c>
      <c r="J196" s="40"/>
      <c r="K196" s="39" t="s">
        <v>101</v>
      </c>
      <c r="L196" s="46"/>
      <c r="M196" s="47"/>
      <c r="N196" s="47"/>
      <c r="O196" s="47"/>
      <c r="P196" s="47"/>
      <c r="Q196" s="47"/>
      <c r="R196" s="43"/>
      <c r="S196" s="44"/>
    </row>
    <row r="197" spans="1:20" ht="13.5" customHeight="1">
      <c r="A197" s="38" t="s">
        <v>102</v>
      </c>
      <c r="B197" s="216" t="s">
        <v>103</v>
      </c>
      <c r="C197" s="216"/>
      <c r="D197" s="216"/>
      <c r="E197" s="216"/>
      <c r="F197" s="216"/>
      <c r="G197" s="216"/>
      <c r="H197" s="216"/>
      <c r="I197" s="216"/>
      <c r="J197" s="216"/>
      <c r="K197" s="216"/>
      <c r="L197" s="216"/>
      <c r="M197" s="216"/>
      <c r="N197" s="216"/>
      <c r="O197" s="216"/>
      <c r="P197" s="216"/>
      <c r="Q197" s="216"/>
      <c r="R197" s="217" t="s">
        <v>104</v>
      </c>
      <c r="S197" s="218">
        <f>IF(J195&gt;Q199,0,J195)</f>
        <v>0</v>
      </c>
      <c r="T197" s="210" t="s">
        <v>105</v>
      </c>
    </row>
    <row r="198" spans="1:20" ht="27.75" customHeight="1">
      <c r="A198" s="45"/>
      <c r="B198" s="48">
        <v>3</v>
      </c>
      <c r="C198" s="48">
        <v>4</v>
      </c>
      <c r="D198" s="48">
        <v>5</v>
      </c>
      <c r="E198" s="48">
        <v>6</v>
      </c>
      <c r="F198" s="48">
        <v>7</v>
      </c>
      <c r="G198" s="48">
        <v>8</v>
      </c>
      <c r="H198" s="48">
        <v>9</v>
      </c>
      <c r="I198" s="48">
        <v>10</v>
      </c>
      <c r="J198" s="48">
        <v>11</v>
      </c>
      <c r="K198" s="48">
        <v>12</v>
      </c>
      <c r="L198" s="48">
        <v>1</v>
      </c>
      <c r="M198" s="48">
        <v>2</v>
      </c>
      <c r="N198" s="48">
        <v>3</v>
      </c>
      <c r="O198" s="48">
        <v>4</v>
      </c>
      <c r="P198" s="48">
        <v>5</v>
      </c>
      <c r="Q198" s="49" t="s">
        <v>107</v>
      </c>
      <c r="R198" s="217"/>
      <c r="S198" s="218"/>
      <c r="T198" s="210"/>
    </row>
    <row r="199" spans="1:20" ht="28.5" customHeight="1">
      <c r="A199" s="97" t="s">
        <v>517</v>
      </c>
      <c r="B199" s="51"/>
      <c r="C199" s="51"/>
      <c r="D199" s="51"/>
      <c r="E199" s="51"/>
      <c r="F199" s="51"/>
      <c r="G199" s="51"/>
      <c r="H199" s="51"/>
      <c r="I199" s="51"/>
      <c r="J199" s="51"/>
      <c r="K199" s="51"/>
      <c r="L199" s="51"/>
      <c r="M199" s="51"/>
      <c r="N199" s="51"/>
      <c r="O199" s="51"/>
      <c r="P199" s="51"/>
      <c r="Q199" s="52">
        <f>SUM(B199:P199)</f>
        <v>0</v>
      </c>
      <c r="R199" s="211" t="s">
        <v>108</v>
      </c>
      <c r="S199" s="211"/>
      <c r="T199" s="53"/>
    </row>
    <row r="200" spans="1:20" ht="24" customHeight="1">
      <c r="A200" s="50" t="s">
        <v>109</v>
      </c>
      <c r="B200" s="51"/>
      <c r="C200" s="51"/>
      <c r="D200" s="51"/>
      <c r="E200" s="51"/>
      <c r="F200" s="51"/>
      <c r="G200" s="51"/>
      <c r="H200" s="51"/>
      <c r="I200" s="51"/>
      <c r="J200" s="51"/>
      <c r="K200" s="51"/>
      <c r="L200" s="51"/>
      <c r="M200" s="51"/>
      <c r="N200" s="51"/>
      <c r="O200" s="51"/>
      <c r="P200" s="51"/>
      <c r="Q200" s="52"/>
      <c r="R200" s="212">
        <f>S197*J196</f>
        <v>0</v>
      </c>
      <c r="S200" s="212"/>
      <c r="T200" s="53"/>
    </row>
    <row r="201" spans="1:20" ht="24" customHeight="1">
      <c r="A201" s="50" t="s">
        <v>110</v>
      </c>
      <c r="B201" s="54">
        <f>IF($T201=0,0,VLOOKUP($T201,単価データ!$A$1:$AH$10714,16,FALSE))</f>
        <v>0</v>
      </c>
      <c r="C201" s="54">
        <f>IF($T201=0,0,VLOOKUP($T201,単価データ!$A$1:$AH$10714,17,FALSE))</f>
        <v>0</v>
      </c>
      <c r="D201" s="54">
        <f>IF($T201=0,0,VLOOKUP($T201,単価データ!$A$1:$AH$10714,19,FALSE))</f>
        <v>0</v>
      </c>
      <c r="E201" s="54">
        <f>IF($T201=0,0,VLOOKUP($T201,単価データ!$A$1:$AH$10714,22,FALSE))</f>
        <v>0</v>
      </c>
      <c r="F201" s="54">
        <f>IF($T201=0,0,VLOOKUP($T201,単価データ!$A$1:$AH$10714,23,FALSE))</f>
        <v>0</v>
      </c>
      <c r="G201" s="54">
        <f>IF($T201=0,0,VLOOKUP($T201,単価データ!$A$1:$AH$10714,24,FALSE))</f>
        <v>0</v>
      </c>
      <c r="H201" s="54">
        <f>IF($T201=0,0,VLOOKUP($T201,単価データ!$A$1:$AH$10714,25,FALSE))</f>
        <v>0</v>
      </c>
      <c r="I201" s="54">
        <f>IF($T201=0,0,VLOOKUP($T201,単価データ!$A$1:$AH$10714,26,FALSE))</f>
        <v>0</v>
      </c>
      <c r="J201" s="54">
        <f>IF($T201=0,0,VLOOKUP($T201,単価データ!$A$1:$AH$10714,27,FALSE))</f>
        <v>0</v>
      </c>
      <c r="K201" s="54">
        <f>IF($T201=0,0,VLOOKUP($T201,単価データ!$A$1:$AH$10714,28,FALSE))</f>
        <v>0</v>
      </c>
      <c r="L201" s="54">
        <f>IF($T201=0,0,VLOOKUP($T201,単価データ!$A$1:$AH$10714,29,FALSE))</f>
        <v>0</v>
      </c>
      <c r="M201" s="54">
        <f>IF($T201=0,0,VLOOKUP($T201,単価データ!$A$1:$AH$10714,30,FALSE))</f>
        <v>0</v>
      </c>
      <c r="N201" s="54">
        <f>IF($T201=0,0,VLOOKUP($T201,単価データ!$A$1:$AH$10714,31,FALSE))</f>
        <v>0</v>
      </c>
      <c r="O201" s="54">
        <f>IF($T201=0,0,VLOOKUP($T201,単価データ!$A$1:$AH$10714,32,FALSE))</f>
        <v>0</v>
      </c>
      <c r="P201" s="54">
        <f>IF($T201=0,0,VLOOKUP($T201,単価データ!$A$1:$AH$10714,33,FALSE))</f>
        <v>0</v>
      </c>
      <c r="Q201" s="55" t="s">
        <v>111</v>
      </c>
      <c r="R201" s="213" t="s">
        <v>112</v>
      </c>
      <c r="S201" s="213"/>
      <c r="T201" s="56"/>
    </row>
    <row r="202" spans="1:20" ht="25.5">
      <c r="A202" s="50" t="s">
        <v>113</v>
      </c>
      <c r="B202" s="52">
        <f t="shared" ref="B202:P202" si="51">B199*B200</f>
        <v>0</v>
      </c>
      <c r="C202" s="52">
        <f t="shared" si="51"/>
        <v>0</v>
      </c>
      <c r="D202" s="52">
        <f t="shared" si="51"/>
        <v>0</v>
      </c>
      <c r="E202" s="52">
        <f t="shared" si="51"/>
        <v>0</v>
      </c>
      <c r="F202" s="52">
        <f t="shared" si="51"/>
        <v>0</v>
      </c>
      <c r="G202" s="52">
        <f t="shared" si="51"/>
        <v>0</v>
      </c>
      <c r="H202" s="52">
        <f t="shared" si="51"/>
        <v>0</v>
      </c>
      <c r="I202" s="52">
        <f t="shared" si="51"/>
        <v>0</v>
      </c>
      <c r="J202" s="52">
        <f t="shared" si="51"/>
        <v>0</v>
      </c>
      <c r="K202" s="52">
        <f t="shared" si="51"/>
        <v>0</v>
      </c>
      <c r="L202" s="52">
        <f t="shared" si="51"/>
        <v>0</v>
      </c>
      <c r="M202" s="52">
        <f t="shared" si="51"/>
        <v>0</v>
      </c>
      <c r="N202" s="52">
        <f t="shared" si="51"/>
        <v>0</v>
      </c>
      <c r="O202" s="52">
        <f t="shared" si="51"/>
        <v>0</v>
      </c>
      <c r="P202" s="52">
        <f t="shared" si="51"/>
        <v>0</v>
      </c>
      <c r="Q202" s="52">
        <f t="shared" ref="Q202:Q203" si="52">SUM(B202:P202)</f>
        <v>0</v>
      </c>
      <c r="R202" s="213">
        <f>IF(S197=0,0,IF(J195=Q199,Q202,ROUNDDOWN((J195/Q199)*Q202,0)))</f>
        <v>0</v>
      </c>
      <c r="S202" s="213"/>
      <c r="T202" s="53"/>
    </row>
    <row r="203" spans="1:20" ht="25.5">
      <c r="A203" s="57" t="s">
        <v>114</v>
      </c>
      <c r="B203" s="58">
        <f t="shared" ref="B203:P203" si="53">B199*B201</f>
        <v>0</v>
      </c>
      <c r="C203" s="58">
        <f t="shared" si="53"/>
        <v>0</v>
      </c>
      <c r="D203" s="58">
        <f t="shared" si="53"/>
        <v>0</v>
      </c>
      <c r="E203" s="58">
        <f t="shared" si="53"/>
        <v>0</v>
      </c>
      <c r="F203" s="58">
        <f t="shared" si="53"/>
        <v>0</v>
      </c>
      <c r="G203" s="58">
        <f t="shared" si="53"/>
        <v>0</v>
      </c>
      <c r="H203" s="58">
        <f t="shared" si="53"/>
        <v>0</v>
      </c>
      <c r="I203" s="58">
        <f t="shared" si="53"/>
        <v>0</v>
      </c>
      <c r="J203" s="58">
        <f t="shared" si="53"/>
        <v>0</v>
      </c>
      <c r="K203" s="58">
        <f t="shared" si="53"/>
        <v>0</v>
      </c>
      <c r="L203" s="58">
        <f t="shared" si="53"/>
        <v>0</v>
      </c>
      <c r="M203" s="58">
        <f t="shared" si="53"/>
        <v>0</v>
      </c>
      <c r="N203" s="58">
        <f t="shared" si="53"/>
        <v>0</v>
      </c>
      <c r="O203" s="58">
        <f t="shared" si="53"/>
        <v>0</v>
      </c>
      <c r="P203" s="58">
        <f t="shared" si="53"/>
        <v>0</v>
      </c>
      <c r="Q203" s="58">
        <f t="shared" si="52"/>
        <v>0</v>
      </c>
      <c r="R203" s="211" t="s">
        <v>115</v>
      </c>
      <c r="S203" s="211"/>
      <c r="T203" s="53"/>
    </row>
    <row r="204" spans="1:20" ht="26.25" customHeight="1">
      <c r="A204" s="59" t="s">
        <v>116</v>
      </c>
      <c r="B204" s="214" t="s">
        <v>117</v>
      </c>
      <c r="C204" s="214"/>
      <c r="D204" s="214"/>
      <c r="E204" s="214"/>
      <c r="F204" s="214"/>
      <c r="G204" s="214"/>
      <c r="H204" s="214"/>
      <c r="I204" s="60">
        <f>Q203</f>
        <v>0</v>
      </c>
      <c r="J204" s="61" t="s">
        <v>118</v>
      </c>
      <c r="K204" s="60">
        <f>Q199</f>
        <v>0</v>
      </c>
      <c r="L204" s="62" t="s">
        <v>53</v>
      </c>
      <c r="M204" s="60"/>
      <c r="N204" s="61"/>
      <c r="O204" s="63">
        <f>IF(K204=0,0,I204/K204)</f>
        <v>0</v>
      </c>
      <c r="P204" s="64" t="s">
        <v>69</v>
      </c>
      <c r="Q204" s="65">
        <f>IF(LEN(ROUND(O204,0))&lt;4,ROUND(O204,0),ROUND(O204,-(LEN(ROUND(O204,0))-3)))</f>
        <v>0</v>
      </c>
      <c r="R204" s="213">
        <f>S197*Q204</f>
        <v>0</v>
      </c>
      <c r="S204" s="213"/>
      <c r="T204" s="53"/>
    </row>
    <row r="206" spans="1:20">
      <c r="A206" s="38" t="s">
        <v>142</v>
      </c>
      <c r="B206" s="215" t="s">
        <v>97</v>
      </c>
      <c r="C206" s="215"/>
      <c r="D206" s="215"/>
      <c r="E206" s="215"/>
      <c r="F206" s="215"/>
      <c r="G206" s="215"/>
      <c r="H206" s="215"/>
      <c r="I206" s="39" t="s">
        <v>53</v>
      </c>
      <c r="J206" s="40">
        <v>1</v>
      </c>
      <c r="K206" s="68" t="s">
        <v>125</v>
      </c>
      <c r="L206" s="42"/>
      <c r="M206" s="43"/>
      <c r="N206" s="43"/>
      <c r="O206" s="43"/>
      <c r="P206" s="43"/>
      <c r="Q206" s="43"/>
      <c r="R206" s="43"/>
      <c r="S206" s="44"/>
    </row>
    <row r="207" spans="1:20">
      <c r="A207" s="45"/>
      <c r="B207" s="215" t="s">
        <v>100</v>
      </c>
      <c r="C207" s="215"/>
      <c r="D207" s="215"/>
      <c r="E207" s="215"/>
      <c r="F207" s="215"/>
      <c r="G207" s="215"/>
      <c r="H207" s="215"/>
      <c r="I207" s="39" t="s">
        <v>53</v>
      </c>
      <c r="J207" s="40"/>
      <c r="K207" s="39" t="s">
        <v>101</v>
      </c>
      <c r="L207" s="46"/>
      <c r="M207" s="47"/>
      <c r="N207" s="47"/>
      <c r="O207" s="47"/>
      <c r="P207" s="47"/>
      <c r="Q207" s="47"/>
      <c r="R207" s="43"/>
      <c r="S207" s="44"/>
    </row>
    <row r="208" spans="1:20" ht="13.5" customHeight="1">
      <c r="A208" s="38" t="s">
        <v>102</v>
      </c>
      <c r="B208" s="216" t="s">
        <v>103</v>
      </c>
      <c r="C208" s="216"/>
      <c r="D208" s="216"/>
      <c r="E208" s="216"/>
      <c r="F208" s="216"/>
      <c r="G208" s="216"/>
      <c r="H208" s="216"/>
      <c r="I208" s="216"/>
      <c r="J208" s="216"/>
      <c r="K208" s="216"/>
      <c r="L208" s="216"/>
      <c r="M208" s="216"/>
      <c r="N208" s="216"/>
      <c r="O208" s="216"/>
      <c r="P208" s="216"/>
      <c r="Q208" s="216"/>
      <c r="R208" s="217" t="s">
        <v>104</v>
      </c>
      <c r="S208" s="218">
        <f>IF(J206&gt;Q210,0,J206)</f>
        <v>0</v>
      </c>
      <c r="T208" s="210" t="s">
        <v>105</v>
      </c>
    </row>
    <row r="209" spans="1:20" ht="27.75" customHeight="1">
      <c r="A209" s="45"/>
      <c r="B209" s="48">
        <v>3</v>
      </c>
      <c r="C209" s="48">
        <v>4</v>
      </c>
      <c r="D209" s="48">
        <v>5</v>
      </c>
      <c r="E209" s="48">
        <v>6</v>
      </c>
      <c r="F209" s="48">
        <v>7</v>
      </c>
      <c r="G209" s="48">
        <v>8</v>
      </c>
      <c r="H209" s="48">
        <v>9</v>
      </c>
      <c r="I209" s="48">
        <v>10</v>
      </c>
      <c r="J209" s="48">
        <v>11</v>
      </c>
      <c r="K209" s="48">
        <v>12</v>
      </c>
      <c r="L209" s="48">
        <v>1</v>
      </c>
      <c r="M209" s="48">
        <v>2</v>
      </c>
      <c r="N209" s="48">
        <v>3</v>
      </c>
      <c r="O209" s="48">
        <v>4</v>
      </c>
      <c r="P209" s="48">
        <v>5</v>
      </c>
      <c r="Q209" s="49" t="s">
        <v>107</v>
      </c>
      <c r="R209" s="217"/>
      <c r="S209" s="218"/>
      <c r="T209" s="210"/>
    </row>
    <row r="210" spans="1:20" ht="28.5" customHeight="1">
      <c r="A210" s="97" t="s">
        <v>517</v>
      </c>
      <c r="B210" s="51"/>
      <c r="C210" s="51"/>
      <c r="D210" s="51"/>
      <c r="E210" s="51"/>
      <c r="F210" s="51"/>
      <c r="G210" s="51"/>
      <c r="H210" s="51"/>
      <c r="I210" s="51"/>
      <c r="J210" s="51"/>
      <c r="K210" s="51"/>
      <c r="L210" s="51"/>
      <c r="M210" s="51"/>
      <c r="N210" s="51"/>
      <c r="O210" s="51"/>
      <c r="P210" s="51"/>
      <c r="Q210" s="52">
        <f>SUM(B210:P210)</f>
        <v>0</v>
      </c>
      <c r="R210" s="211" t="s">
        <v>108</v>
      </c>
      <c r="S210" s="211"/>
      <c r="T210" s="53"/>
    </row>
    <row r="211" spans="1:20" ht="24" customHeight="1">
      <c r="A211" s="50" t="s">
        <v>109</v>
      </c>
      <c r="B211" s="51"/>
      <c r="C211" s="51"/>
      <c r="D211" s="51"/>
      <c r="E211" s="51"/>
      <c r="F211" s="51"/>
      <c r="G211" s="51"/>
      <c r="H211" s="51"/>
      <c r="I211" s="51"/>
      <c r="J211" s="51"/>
      <c r="K211" s="51"/>
      <c r="L211" s="51"/>
      <c r="M211" s="51"/>
      <c r="N211" s="51"/>
      <c r="O211" s="51"/>
      <c r="P211" s="51"/>
      <c r="Q211" s="52"/>
      <c r="R211" s="212">
        <f>S208*J207</f>
        <v>0</v>
      </c>
      <c r="S211" s="212"/>
      <c r="T211" s="53"/>
    </row>
    <row r="212" spans="1:20" ht="24" customHeight="1">
      <c r="A212" s="50" t="s">
        <v>110</v>
      </c>
      <c r="B212" s="54">
        <f>IF($T212=0,0,VLOOKUP($T212,単価データ!$A$1:$AH$10714,16,FALSE))</f>
        <v>0</v>
      </c>
      <c r="C212" s="54">
        <f>IF($T212=0,0,VLOOKUP($T212,単価データ!$A$1:$AH$10714,17,FALSE))</f>
        <v>0</v>
      </c>
      <c r="D212" s="54">
        <f>IF($T212=0,0,VLOOKUP($T212,単価データ!$A$1:$AH$10714,19,FALSE))</f>
        <v>0</v>
      </c>
      <c r="E212" s="54">
        <f>IF($T212=0,0,VLOOKUP($T212,単価データ!$A$1:$AH$10714,22,FALSE))</f>
        <v>0</v>
      </c>
      <c r="F212" s="54">
        <f>IF($T212=0,0,VLOOKUP($T212,単価データ!$A$1:$AH$10714,23,FALSE))</f>
        <v>0</v>
      </c>
      <c r="G212" s="54">
        <f>IF($T212=0,0,VLOOKUP($T212,単価データ!$A$1:$AH$10714,24,FALSE))</f>
        <v>0</v>
      </c>
      <c r="H212" s="54">
        <f>IF($T212=0,0,VLOOKUP($T212,単価データ!$A$1:$AH$10714,25,FALSE))</f>
        <v>0</v>
      </c>
      <c r="I212" s="54">
        <f>IF($T212=0,0,VLOOKUP($T212,単価データ!$A$1:$AH$10714,26,FALSE))</f>
        <v>0</v>
      </c>
      <c r="J212" s="54">
        <f>IF($T212=0,0,VLOOKUP($T212,単価データ!$A$1:$AH$10714,27,FALSE))</f>
        <v>0</v>
      </c>
      <c r="K212" s="54">
        <f>IF($T212=0,0,VLOOKUP($T212,単価データ!$A$1:$AH$10714,28,FALSE))</f>
        <v>0</v>
      </c>
      <c r="L212" s="54">
        <f>IF($T212=0,0,VLOOKUP($T212,単価データ!$A$1:$AH$10714,29,FALSE))</f>
        <v>0</v>
      </c>
      <c r="M212" s="54">
        <f>IF($T212=0,0,VLOOKUP($T212,単価データ!$A$1:$AH$10714,30,FALSE))</f>
        <v>0</v>
      </c>
      <c r="N212" s="54">
        <f>IF($T212=0,0,VLOOKUP($T212,単価データ!$A$1:$AH$10714,31,FALSE))</f>
        <v>0</v>
      </c>
      <c r="O212" s="54">
        <f>IF($T212=0,0,VLOOKUP($T212,単価データ!$A$1:$AH$10714,32,FALSE))</f>
        <v>0</v>
      </c>
      <c r="P212" s="54">
        <f>IF($T212=0,0,VLOOKUP($T212,単価データ!$A$1:$AH$10714,33,FALSE))</f>
        <v>0</v>
      </c>
      <c r="Q212" s="55" t="s">
        <v>111</v>
      </c>
      <c r="R212" s="213" t="s">
        <v>112</v>
      </c>
      <c r="S212" s="213"/>
      <c r="T212" s="56"/>
    </row>
    <row r="213" spans="1:20" ht="25.5">
      <c r="A213" s="50" t="s">
        <v>113</v>
      </c>
      <c r="B213" s="52">
        <f t="shared" ref="B213:P213" si="54">B210*B211</f>
        <v>0</v>
      </c>
      <c r="C213" s="52">
        <f t="shared" si="54"/>
        <v>0</v>
      </c>
      <c r="D213" s="52">
        <f t="shared" si="54"/>
        <v>0</v>
      </c>
      <c r="E213" s="52">
        <f t="shared" si="54"/>
        <v>0</v>
      </c>
      <c r="F213" s="52">
        <f t="shared" si="54"/>
        <v>0</v>
      </c>
      <c r="G213" s="52">
        <f t="shared" si="54"/>
        <v>0</v>
      </c>
      <c r="H213" s="52">
        <f t="shared" si="54"/>
        <v>0</v>
      </c>
      <c r="I213" s="52">
        <f t="shared" si="54"/>
        <v>0</v>
      </c>
      <c r="J213" s="52">
        <f t="shared" si="54"/>
        <v>0</v>
      </c>
      <c r="K213" s="52">
        <f t="shared" si="54"/>
        <v>0</v>
      </c>
      <c r="L213" s="52">
        <f t="shared" si="54"/>
        <v>0</v>
      </c>
      <c r="M213" s="52">
        <f t="shared" si="54"/>
        <v>0</v>
      </c>
      <c r="N213" s="52">
        <f t="shared" si="54"/>
        <v>0</v>
      </c>
      <c r="O213" s="52">
        <f t="shared" si="54"/>
        <v>0</v>
      </c>
      <c r="P213" s="52">
        <f t="shared" si="54"/>
        <v>0</v>
      </c>
      <c r="Q213" s="52">
        <f t="shared" ref="Q213:Q214" si="55">SUM(B213:P213)</f>
        <v>0</v>
      </c>
      <c r="R213" s="213">
        <f>IF(S208=0,0,IF(J206=Q210,Q213,ROUNDDOWN((J206/Q210)*Q213,0)))</f>
        <v>0</v>
      </c>
      <c r="S213" s="213"/>
      <c r="T213" s="53"/>
    </row>
    <row r="214" spans="1:20" ht="25.5">
      <c r="A214" s="57" t="s">
        <v>114</v>
      </c>
      <c r="B214" s="58">
        <f t="shared" ref="B214:P214" si="56">B210*B212</f>
        <v>0</v>
      </c>
      <c r="C214" s="58">
        <f t="shared" si="56"/>
        <v>0</v>
      </c>
      <c r="D214" s="58">
        <f t="shared" si="56"/>
        <v>0</v>
      </c>
      <c r="E214" s="58">
        <f t="shared" si="56"/>
        <v>0</v>
      </c>
      <c r="F214" s="58">
        <f t="shared" si="56"/>
        <v>0</v>
      </c>
      <c r="G214" s="58">
        <f t="shared" si="56"/>
        <v>0</v>
      </c>
      <c r="H214" s="58">
        <f t="shared" si="56"/>
        <v>0</v>
      </c>
      <c r="I214" s="58">
        <f t="shared" si="56"/>
        <v>0</v>
      </c>
      <c r="J214" s="58">
        <f t="shared" si="56"/>
        <v>0</v>
      </c>
      <c r="K214" s="58">
        <f t="shared" si="56"/>
        <v>0</v>
      </c>
      <c r="L214" s="58">
        <f t="shared" si="56"/>
        <v>0</v>
      </c>
      <c r="M214" s="58">
        <f t="shared" si="56"/>
        <v>0</v>
      </c>
      <c r="N214" s="58">
        <f t="shared" si="56"/>
        <v>0</v>
      </c>
      <c r="O214" s="58">
        <f t="shared" si="56"/>
        <v>0</v>
      </c>
      <c r="P214" s="58">
        <f t="shared" si="56"/>
        <v>0</v>
      </c>
      <c r="Q214" s="58">
        <f t="shared" si="55"/>
        <v>0</v>
      </c>
      <c r="R214" s="211" t="s">
        <v>115</v>
      </c>
      <c r="S214" s="211"/>
      <c r="T214" s="53"/>
    </row>
    <row r="215" spans="1:20" ht="26.25" customHeight="1">
      <c r="A215" s="59" t="s">
        <v>116</v>
      </c>
      <c r="B215" s="214" t="s">
        <v>117</v>
      </c>
      <c r="C215" s="214"/>
      <c r="D215" s="214"/>
      <c r="E215" s="214"/>
      <c r="F215" s="214"/>
      <c r="G215" s="214"/>
      <c r="H215" s="214"/>
      <c r="I215" s="60">
        <f>Q214</f>
        <v>0</v>
      </c>
      <c r="J215" s="61" t="s">
        <v>118</v>
      </c>
      <c r="K215" s="60">
        <f>Q210</f>
        <v>0</v>
      </c>
      <c r="L215" s="62" t="s">
        <v>53</v>
      </c>
      <c r="M215" s="60"/>
      <c r="N215" s="61"/>
      <c r="O215" s="63">
        <f>IF(K215=0,0,I215/K215)</f>
        <v>0</v>
      </c>
      <c r="P215" s="64" t="s">
        <v>69</v>
      </c>
      <c r="Q215" s="65">
        <f>IF(LEN(ROUND(O215,0))&lt;4,ROUND(O215,0),ROUND(O215,-(LEN(ROUND(O215,0))-3)))</f>
        <v>0</v>
      </c>
      <c r="R215" s="213">
        <f>S208*Q215</f>
        <v>0</v>
      </c>
      <c r="S215" s="213"/>
      <c r="T215" s="53"/>
    </row>
    <row r="217" spans="1:20">
      <c r="A217" s="38" t="s">
        <v>143</v>
      </c>
      <c r="B217" s="215" t="s">
        <v>97</v>
      </c>
      <c r="C217" s="215"/>
      <c r="D217" s="215"/>
      <c r="E217" s="215"/>
      <c r="F217" s="215"/>
      <c r="G217" s="215"/>
      <c r="H217" s="215"/>
      <c r="I217" s="39" t="s">
        <v>53</v>
      </c>
      <c r="J217" s="40">
        <v>1</v>
      </c>
      <c r="K217" s="68" t="s">
        <v>125</v>
      </c>
      <c r="L217" s="42"/>
      <c r="M217" s="43"/>
      <c r="N217" s="43"/>
      <c r="O217" s="43"/>
      <c r="P217" s="43"/>
      <c r="Q217" s="43"/>
      <c r="R217" s="43"/>
      <c r="S217" s="44"/>
    </row>
    <row r="218" spans="1:20">
      <c r="A218" s="45"/>
      <c r="B218" s="215" t="s">
        <v>100</v>
      </c>
      <c r="C218" s="215"/>
      <c r="D218" s="215"/>
      <c r="E218" s="215"/>
      <c r="F218" s="215"/>
      <c r="G218" s="215"/>
      <c r="H218" s="215"/>
      <c r="I218" s="39" t="s">
        <v>53</v>
      </c>
      <c r="J218" s="40"/>
      <c r="K218" s="39" t="s">
        <v>101</v>
      </c>
      <c r="L218" s="46"/>
      <c r="M218" s="47"/>
      <c r="N218" s="47"/>
      <c r="O218" s="47"/>
      <c r="P218" s="47"/>
      <c r="Q218" s="47"/>
      <c r="R218" s="43"/>
      <c r="S218" s="44"/>
    </row>
    <row r="219" spans="1:20" ht="13.5" customHeight="1">
      <c r="A219" s="38" t="s">
        <v>102</v>
      </c>
      <c r="B219" s="216" t="s">
        <v>103</v>
      </c>
      <c r="C219" s="216"/>
      <c r="D219" s="216"/>
      <c r="E219" s="216"/>
      <c r="F219" s="216"/>
      <c r="G219" s="216"/>
      <c r="H219" s="216"/>
      <c r="I219" s="216"/>
      <c r="J219" s="216"/>
      <c r="K219" s="216"/>
      <c r="L219" s="216"/>
      <c r="M219" s="216"/>
      <c r="N219" s="216"/>
      <c r="O219" s="216"/>
      <c r="P219" s="216"/>
      <c r="Q219" s="216"/>
      <c r="R219" s="217" t="s">
        <v>104</v>
      </c>
      <c r="S219" s="218">
        <f>IF(J217&gt;Q221,0,J217)</f>
        <v>0</v>
      </c>
      <c r="T219" s="210" t="s">
        <v>105</v>
      </c>
    </row>
    <row r="220" spans="1:20" ht="27.75" customHeight="1">
      <c r="A220" s="45"/>
      <c r="B220" s="48">
        <v>3</v>
      </c>
      <c r="C220" s="48">
        <v>4</v>
      </c>
      <c r="D220" s="48">
        <v>5</v>
      </c>
      <c r="E220" s="48">
        <v>6</v>
      </c>
      <c r="F220" s="48">
        <v>7</v>
      </c>
      <c r="G220" s="48">
        <v>8</v>
      </c>
      <c r="H220" s="48">
        <v>9</v>
      </c>
      <c r="I220" s="48">
        <v>10</v>
      </c>
      <c r="J220" s="48">
        <v>11</v>
      </c>
      <c r="K220" s="48">
        <v>12</v>
      </c>
      <c r="L220" s="48">
        <v>1</v>
      </c>
      <c r="M220" s="48">
        <v>2</v>
      </c>
      <c r="N220" s="48">
        <v>3</v>
      </c>
      <c r="O220" s="48">
        <v>4</v>
      </c>
      <c r="P220" s="48">
        <v>5</v>
      </c>
      <c r="Q220" s="49" t="s">
        <v>107</v>
      </c>
      <c r="R220" s="217"/>
      <c r="S220" s="218"/>
      <c r="T220" s="210"/>
    </row>
    <row r="221" spans="1:20" ht="28.5" customHeight="1">
      <c r="A221" s="97" t="s">
        <v>517</v>
      </c>
      <c r="B221" s="51"/>
      <c r="C221" s="51"/>
      <c r="D221" s="51"/>
      <c r="E221" s="51"/>
      <c r="F221" s="51"/>
      <c r="G221" s="51"/>
      <c r="H221" s="51"/>
      <c r="I221" s="51"/>
      <c r="J221" s="51"/>
      <c r="K221" s="51"/>
      <c r="L221" s="51"/>
      <c r="M221" s="51"/>
      <c r="N221" s="51"/>
      <c r="O221" s="51"/>
      <c r="P221" s="51"/>
      <c r="Q221" s="52">
        <f>SUM(B221:P221)</f>
        <v>0</v>
      </c>
      <c r="R221" s="211" t="s">
        <v>108</v>
      </c>
      <c r="S221" s="211"/>
      <c r="T221" s="53"/>
    </row>
    <row r="222" spans="1:20" ht="24" customHeight="1">
      <c r="A222" s="50" t="s">
        <v>109</v>
      </c>
      <c r="B222" s="51"/>
      <c r="C222" s="51"/>
      <c r="D222" s="51"/>
      <c r="E222" s="51"/>
      <c r="F222" s="51"/>
      <c r="G222" s="51"/>
      <c r="H222" s="51"/>
      <c r="I222" s="51"/>
      <c r="J222" s="51"/>
      <c r="K222" s="51"/>
      <c r="L222" s="51"/>
      <c r="M222" s="51"/>
      <c r="N222" s="51"/>
      <c r="O222" s="51"/>
      <c r="P222" s="51"/>
      <c r="Q222" s="52"/>
      <c r="R222" s="212">
        <f>S219*J218</f>
        <v>0</v>
      </c>
      <c r="S222" s="212"/>
      <c r="T222" s="53"/>
    </row>
    <row r="223" spans="1:20" ht="24" customHeight="1">
      <c r="A223" s="50" t="s">
        <v>110</v>
      </c>
      <c r="B223" s="54">
        <f>IF($T223=0,0,VLOOKUP($T223,単価データ!$A$1:$AH$10714,16,FALSE))</f>
        <v>0</v>
      </c>
      <c r="C223" s="54">
        <f>IF($T223=0,0,VLOOKUP($T223,単価データ!$A$1:$AH$10714,17,FALSE))</f>
        <v>0</v>
      </c>
      <c r="D223" s="54">
        <f>IF($T223=0,0,VLOOKUP($T223,単価データ!$A$1:$AH$10714,19,FALSE))</f>
        <v>0</v>
      </c>
      <c r="E223" s="54">
        <f>IF($T223=0,0,VLOOKUP($T223,単価データ!$A$1:$AH$10714,22,FALSE))</f>
        <v>0</v>
      </c>
      <c r="F223" s="54">
        <f>IF($T223=0,0,VLOOKUP($T223,単価データ!$A$1:$AH$10714,23,FALSE))</f>
        <v>0</v>
      </c>
      <c r="G223" s="54">
        <f>IF($T223=0,0,VLOOKUP($T223,単価データ!$A$1:$AH$10714,24,FALSE))</f>
        <v>0</v>
      </c>
      <c r="H223" s="54">
        <f>IF($T223=0,0,VLOOKUP($T223,単価データ!$A$1:$AH$10714,25,FALSE))</f>
        <v>0</v>
      </c>
      <c r="I223" s="54">
        <f>IF($T223=0,0,VLOOKUP($T223,単価データ!$A$1:$AH$10714,26,FALSE))</f>
        <v>0</v>
      </c>
      <c r="J223" s="54">
        <f>IF($T223=0,0,VLOOKUP($T223,単価データ!$A$1:$AH$10714,27,FALSE))</f>
        <v>0</v>
      </c>
      <c r="K223" s="54">
        <f>IF($T223=0,0,VLOOKUP($T223,単価データ!$A$1:$AH$10714,28,FALSE))</f>
        <v>0</v>
      </c>
      <c r="L223" s="54">
        <f>IF($T223=0,0,VLOOKUP($T223,単価データ!$A$1:$AH$10714,29,FALSE))</f>
        <v>0</v>
      </c>
      <c r="M223" s="54">
        <f>IF($T223=0,0,VLOOKUP($T223,単価データ!$A$1:$AH$10714,30,FALSE))</f>
        <v>0</v>
      </c>
      <c r="N223" s="54">
        <f>IF($T223=0,0,VLOOKUP($T223,単価データ!$A$1:$AH$10714,31,FALSE))</f>
        <v>0</v>
      </c>
      <c r="O223" s="54">
        <f>IF($T223=0,0,VLOOKUP($T223,単価データ!$A$1:$AH$10714,32,FALSE))</f>
        <v>0</v>
      </c>
      <c r="P223" s="54">
        <f>IF($T223=0,0,VLOOKUP($T223,単価データ!$A$1:$AH$10714,33,FALSE))</f>
        <v>0</v>
      </c>
      <c r="Q223" s="55" t="s">
        <v>111</v>
      </c>
      <c r="R223" s="213" t="s">
        <v>112</v>
      </c>
      <c r="S223" s="213"/>
      <c r="T223" s="56"/>
    </row>
    <row r="224" spans="1:20" ht="25.5">
      <c r="A224" s="50" t="s">
        <v>113</v>
      </c>
      <c r="B224" s="52">
        <f t="shared" ref="B224:P224" si="57">B221*B222</f>
        <v>0</v>
      </c>
      <c r="C224" s="52">
        <f t="shared" si="57"/>
        <v>0</v>
      </c>
      <c r="D224" s="52">
        <f t="shared" si="57"/>
        <v>0</v>
      </c>
      <c r="E224" s="52">
        <f t="shared" si="57"/>
        <v>0</v>
      </c>
      <c r="F224" s="52">
        <f t="shared" si="57"/>
        <v>0</v>
      </c>
      <c r="G224" s="52">
        <f t="shared" si="57"/>
        <v>0</v>
      </c>
      <c r="H224" s="52">
        <f t="shared" si="57"/>
        <v>0</v>
      </c>
      <c r="I224" s="52">
        <f t="shared" si="57"/>
        <v>0</v>
      </c>
      <c r="J224" s="52">
        <f t="shared" si="57"/>
        <v>0</v>
      </c>
      <c r="K224" s="52">
        <f t="shared" si="57"/>
        <v>0</v>
      </c>
      <c r="L224" s="52">
        <f t="shared" si="57"/>
        <v>0</v>
      </c>
      <c r="M224" s="52">
        <f t="shared" si="57"/>
        <v>0</v>
      </c>
      <c r="N224" s="52">
        <f t="shared" si="57"/>
        <v>0</v>
      </c>
      <c r="O224" s="52">
        <f t="shared" si="57"/>
        <v>0</v>
      </c>
      <c r="P224" s="52">
        <f t="shared" si="57"/>
        <v>0</v>
      </c>
      <c r="Q224" s="52">
        <f t="shared" ref="Q224:Q225" si="58">SUM(B224:P224)</f>
        <v>0</v>
      </c>
      <c r="R224" s="213">
        <f>IF(S219=0,0,IF(J217=Q221,Q224,ROUNDDOWN((J217/Q221)*Q224,0)))</f>
        <v>0</v>
      </c>
      <c r="S224" s="213"/>
      <c r="T224" s="53"/>
    </row>
    <row r="225" spans="1:20" ht="25.5">
      <c r="A225" s="57" t="s">
        <v>114</v>
      </c>
      <c r="B225" s="58">
        <f t="shared" ref="B225:P225" si="59">B221*B223</f>
        <v>0</v>
      </c>
      <c r="C225" s="58">
        <f t="shared" si="59"/>
        <v>0</v>
      </c>
      <c r="D225" s="58">
        <f t="shared" si="59"/>
        <v>0</v>
      </c>
      <c r="E225" s="58">
        <f t="shared" si="59"/>
        <v>0</v>
      </c>
      <c r="F225" s="58">
        <f t="shared" si="59"/>
        <v>0</v>
      </c>
      <c r="G225" s="58">
        <f t="shared" si="59"/>
        <v>0</v>
      </c>
      <c r="H225" s="58">
        <f t="shared" si="59"/>
        <v>0</v>
      </c>
      <c r="I225" s="58">
        <f t="shared" si="59"/>
        <v>0</v>
      </c>
      <c r="J225" s="58">
        <f t="shared" si="59"/>
        <v>0</v>
      </c>
      <c r="K225" s="58">
        <f t="shared" si="59"/>
        <v>0</v>
      </c>
      <c r="L225" s="58">
        <f t="shared" si="59"/>
        <v>0</v>
      </c>
      <c r="M225" s="58">
        <f t="shared" si="59"/>
        <v>0</v>
      </c>
      <c r="N225" s="58">
        <f t="shared" si="59"/>
        <v>0</v>
      </c>
      <c r="O225" s="58">
        <f t="shared" si="59"/>
        <v>0</v>
      </c>
      <c r="P225" s="58">
        <f t="shared" si="59"/>
        <v>0</v>
      </c>
      <c r="Q225" s="58">
        <f t="shared" si="58"/>
        <v>0</v>
      </c>
      <c r="R225" s="211" t="s">
        <v>115</v>
      </c>
      <c r="S225" s="211"/>
      <c r="T225" s="53"/>
    </row>
    <row r="226" spans="1:20" ht="26.25" customHeight="1">
      <c r="A226" s="59" t="s">
        <v>116</v>
      </c>
      <c r="B226" s="214" t="s">
        <v>117</v>
      </c>
      <c r="C226" s="214"/>
      <c r="D226" s="214"/>
      <c r="E226" s="214"/>
      <c r="F226" s="214"/>
      <c r="G226" s="214"/>
      <c r="H226" s="214"/>
      <c r="I226" s="60">
        <f>Q225</f>
        <v>0</v>
      </c>
      <c r="J226" s="61" t="s">
        <v>118</v>
      </c>
      <c r="K226" s="60">
        <f>Q221</f>
        <v>0</v>
      </c>
      <c r="L226" s="62" t="s">
        <v>53</v>
      </c>
      <c r="M226" s="60"/>
      <c r="N226" s="61"/>
      <c r="O226" s="63">
        <f>IF(K226=0,0,I226/K226)</f>
        <v>0</v>
      </c>
      <c r="P226" s="64" t="s">
        <v>69</v>
      </c>
      <c r="Q226" s="65">
        <f>IF(LEN(ROUND(O226,0))&lt;4,ROUND(O226,0),ROUND(O226,-(LEN(ROUND(O226,0))-3)))</f>
        <v>0</v>
      </c>
      <c r="R226" s="213">
        <f>S219*Q226</f>
        <v>0</v>
      </c>
      <c r="S226" s="213"/>
      <c r="T226" s="53"/>
    </row>
    <row r="228" spans="1:20">
      <c r="A228" s="38" t="s">
        <v>144</v>
      </c>
      <c r="B228" s="215" t="s">
        <v>97</v>
      </c>
      <c r="C228" s="215"/>
      <c r="D228" s="215"/>
      <c r="E228" s="215"/>
      <c r="F228" s="215"/>
      <c r="G228" s="215"/>
      <c r="H228" s="215"/>
      <c r="I228" s="39" t="s">
        <v>53</v>
      </c>
      <c r="J228" s="40">
        <v>1</v>
      </c>
      <c r="K228" s="68" t="s">
        <v>125</v>
      </c>
      <c r="L228" s="42"/>
      <c r="M228" s="43"/>
      <c r="N228" s="43"/>
      <c r="O228" s="43"/>
      <c r="P228" s="43"/>
      <c r="Q228" s="43"/>
      <c r="R228" s="43"/>
      <c r="S228" s="44"/>
    </row>
    <row r="229" spans="1:20">
      <c r="A229" s="45"/>
      <c r="B229" s="215" t="s">
        <v>100</v>
      </c>
      <c r="C229" s="215"/>
      <c r="D229" s="215"/>
      <c r="E229" s="215"/>
      <c r="F229" s="215"/>
      <c r="G229" s="215"/>
      <c r="H229" s="215"/>
      <c r="I229" s="39" t="s">
        <v>53</v>
      </c>
      <c r="J229" s="40"/>
      <c r="K229" s="39" t="s">
        <v>101</v>
      </c>
      <c r="L229" s="46"/>
      <c r="M229" s="47"/>
      <c r="N229" s="47"/>
      <c r="O229" s="47"/>
      <c r="P229" s="47"/>
      <c r="Q229" s="47"/>
      <c r="R229" s="43"/>
      <c r="S229" s="44"/>
    </row>
    <row r="230" spans="1:20" ht="13.5" customHeight="1">
      <c r="A230" s="38" t="s">
        <v>102</v>
      </c>
      <c r="B230" s="216" t="s">
        <v>103</v>
      </c>
      <c r="C230" s="216"/>
      <c r="D230" s="216"/>
      <c r="E230" s="216"/>
      <c r="F230" s="216"/>
      <c r="G230" s="216"/>
      <c r="H230" s="216"/>
      <c r="I230" s="216"/>
      <c r="J230" s="216"/>
      <c r="K230" s="216"/>
      <c r="L230" s="216"/>
      <c r="M230" s="216"/>
      <c r="N230" s="216"/>
      <c r="O230" s="216"/>
      <c r="P230" s="216"/>
      <c r="Q230" s="216"/>
      <c r="R230" s="217" t="s">
        <v>104</v>
      </c>
      <c r="S230" s="218">
        <f>IF(J228&gt;Q232,0,J228)</f>
        <v>0</v>
      </c>
      <c r="T230" s="210" t="s">
        <v>105</v>
      </c>
    </row>
    <row r="231" spans="1:20" ht="27.75" customHeight="1">
      <c r="A231" s="45"/>
      <c r="B231" s="48">
        <v>3</v>
      </c>
      <c r="C231" s="48">
        <v>4</v>
      </c>
      <c r="D231" s="48">
        <v>5</v>
      </c>
      <c r="E231" s="48">
        <v>6</v>
      </c>
      <c r="F231" s="48">
        <v>7</v>
      </c>
      <c r="G231" s="48">
        <v>8</v>
      </c>
      <c r="H231" s="48">
        <v>9</v>
      </c>
      <c r="I231" s="48">
        <v>10</v>
      </c>
      <c r="J231" s="48">
        <v>11</v>
      </c>
      <c r="K231" s="48">
        <v>12</v>
      </c>
      <c r="L231" s="48">
        <v>1</v>
      </c>
      <c r="M231" s="48">
        <v>2</v>
      </c>
      <c r="N231" s="48">
        <v>3</v>
      </c>
      <c r="O231" s="48">
        <v>4</v>
      </c>
      <c r="P231" s="48">
        <v>5</v>
      </c>
      <c r="Q231" s="49" t="s">
        <v>107</v>
      </c>
      <c r="R231" s="217"/>
      <c r="S231" s="218"/>
      <c r="T231" s="210"/>
    </row>
    <row r="232" spans="1:20" ht="28.5" customHeight="1">
      <c r="A232" s="97" t="s">
        <v>517</v>
      </c>
      <c r="B232" s="51"/>
      <c r="C232" s="51"/>
      <c r="D232" s="51"/>
      <c r="E232" s="51"/>
      <c r="F232" s="51"/>
      <c r="G232" s="51"/>
      <c r="H232" s="51"/>
      <c r="I232" s="51"/>
      <c r="J232" s="51"/>
      <c r="K232" s="51"/>
      <c r="L232" s="51"/>
      <c r="M232" s="51"/>
      <c r="N232" s="51"/>
      <c r="O232" s="51"/>
      <c r="P232" s="51"/>
      <c r="Q232" s="52">
        <f>SUM(B232:P232)</f>
        <v>0</v>
      </c>
      <c r="R232" s="211" t="s">
        <v>108</v>
      </c>
      <c r="S232" s="211"/>
      <c r="T232" s="53"/>
    </row>
    <row r="233" spans="1:20" ht="24" customHeight="1">
      <c r="A233" s="50" t="s">
        <v>109</v>
      </c>
      <c r="B233" s="51"/>
      <c r="C233" s="51"/>
      <c r="D233" s="51"/>
      <c r="E233" s="51"/>
      <c r="F233" s="51"/>
      <c r="G233" s="51"/>
      <c r="H233" s="51"/>
      <c r="I233" s="51"/>
      <c r="J233" s="51"/>
      <c r="K233" s="51"/>
      <c r="L233" s="51"/>
      <c r="M233" s="51"/>
      <c r="N233" s="51"/>
      <c r="O233" s="51"/>
      <c r="P233" s="51"/>
      <c r="Q233" s="52"/>
      <c r="R233" s="212">
        <f>S230*J229</f>
        <v>0</v>
      </c>
      <c r="S233" s="212"/>
      <c r="T233" s="53"/>
    </row>
    <row r="234" spans="1:20" ht="24" customHeight="1">
      <c r="A234" s="50" t="s">
        <v>110</v>
      </c>
      <c r="B234" s="54">
        <f>IF($T234=0,0,VLOOKUP($T234,単価データ!$A$1:$AH$10714,16,FALSE))</f>
        <v>0</v>
      </c>
      <c r="C234" s="54">
        <f>IF($T234=0,0,VLOOKUP($T234,単価データ!$A$1:$AH$10714,17,FALSE))</f>
        <v>0</v>
      </c>
      <c r="D234" s="54">
        <f>IF($T234=0,0,VLOOKUP($T234,単価データ!$A$1:$AH$10714,19,FALSE))</f>
        <v>0</v>
      </c>
      <c r="E234" s="54">
        <f>IF($T234=0,0,VLOOKUP($T234,単価データ!$A$1:$AH$10714,22,FALSE))</f>
        <v>0</v>
      </c>
      <c r="F234" s="54">
        <f>IF($T234=0,0,VLOOKUP($T234,単価データ!$A$1:$AH$10714,23,FALSE))</f>
        <v>0</v>
      </c>
      <c r="G234" s="54">
        <f>IF($T234=0,0,VLOOKUP($T234,単価データ!$A$1:$AH$10714,24,FALSE))</f>
        <v>0</v>
      </c>
      <c r="H234" s="54">
        <f>IF($T234=0,0,VLOOKUP($T234,単価データ!$A$1:$AH$10714,25,FALSE))</f>
        <v>0</v>
      </c>
      <c r="I234" s="54">
        <f>IF($T234=0,0,VLOOKUP($T234,単価データ!$A$1:$AH$10714,26,FALSE))</f>
        <v>0</v>
      </c>
      <c r="J234" s="54">
        <f>IF($T234=0,0,VLOOKUP($T234,単価データ!$A$1:$AH$10714,27,FALSE))</f>
        <v>0</v>
      </c>
      <c r="K234" s="54">
        <f>IF($T234=0,0,VLOOKUP($T234,単価データ!$A$1:$AH$10714,28,FALSE))</f>
        <v>0</v>
      </c>
      <c r="L234" s="54">
        <f>IF($T234=0,0,VLOOKUP($T234,単価データ!$A$1:$AH$10714,29,FALSE))</f>
        <v>0</v>
      </c>
      <c r="M234" s="54">
        <f>IF($T234=0,0,VLOOKUP($T234,単価データ!$A$1:$AH$10714,30,FALSE))</f>
        <v>0</v>
      </c>
      <c r="N234" s="54">
        <f>IF($T234=0,0,VLOOKUP($T234,単価データ!$A$1:$AH$10714,31,FALSE))</f>
        <v>0</v>
      </c>
      <c r="O234" s="54">
        <f>IF($T234=0,0,VLOOKUP($T234,単価データ!$A$1:$AH$10714,32,FALSE))</f>
        <v>0</v>
      </c>
      <c r="P234" s="54">
        <f>IF($T234=0,0,VLOOKUP($T234,単価データ!$A$1:$AH$10714,33,FALSE))</f>
        <v>0</v>
      </c>
      <c r="Q234" s="55" t="s">
        <v>111</v>
      </c>
      <c r="R234" s="213" t="s">
        <v>112</v>
      </c>
      <c r="S234" s="213"/>
      <c r="T234" s="56"/>
    </row>
    <row r="235" spans="1:20" ht="25.5">
      <c r="A235" s="50" t="s">
        <v>113</v>
      </c>
      <c r="B235" s="52">
        <f t="shared" ref="B235:P235" si="60">B232*B233</f>
        <v>0</v>
      </c>
      <c r="C235" s="52">
        <f t="shared" si="60"/>
        <v>0</v>
      </c>
      <c r="D235" s="52">
        <f t="shared" si="60"/>
        <v>0</v>
      </c>
      <c r="E235" s="52">
        <f t="shared" si="60"/>
        <v>0</v>
      </c>
      <c r="F235" s="52">
        <f t="shared" si="60"/>
        <v>0</v>
      </c>
      <c r="G235" s="52">
        <f t="shared" si="60"/>
        <v>0</v>
      </c>
      <c r="H235" s="52">
        <f t="shared" si="60"/>
        <v>0</v>
      </c>
      <c r="I235" s="52">
        <f t="shared" si="60"/>
        <v>0</v>
      </c>
      <c r="J235" s="52">
        <f t="shared" si="60"/>
        <v>0</v>
      </c>
      <c r="K235" s="52">
        <f t="shared" si="60"/>
        <v>0</v>
      </c>
      <c r="L235" s="52">
        <f t="shared" si="60"/>
        <v>0</v>
      </c>
      <c r="M235" s="52">
        <f t="shared" si="60"/>
        <v>0</v>
      </c>
      <c r="N235" s="52">
        <f t="shared" si="60"/>
        <v>0</v>
      </c>
      <c r="O235" s="52">
        <f t="shared" si="60"/>
        <v>0</v>
      </c>
      <c r="P235" s="52">
        <f t="shared" si="60"/>
        <v>0</v>
      </c>
      <c r="Q235" s="52">
        <f t="shared" ref="Q235:Q236" si="61">SUM(B235:P235)</f>
        <v>0</v>
      </c>
      <c r="R235" s="213">
        <f>IF(S230=0,0,IF(J228=Q232,Q235,ROUNDDOWN((J228/Q232)*Q235,0)))</f>
        <v>0</v>
      </c>
      <c r="S235" s="213"/>
      <c r="T235" s="53"/>
    </row>
    <row r="236" spans="1:20" ht="25.5">
      <c r="A236" s="57" t="s">
        <v>114</v>
      </c>
      <c r="B236" s="58">
        <f t="shared" ref="B236:P236" si="62">B232*B234</f>
        <v>0</v>
      </c>
      <c r="C236" s="58">
        <f t="shared" si="62"/>
        <v>0</v>
      </c>
      <c r="D236" s="58">
        <f t="shared" si="62"/>
        <v>0</v>
      </c>
      <c r="E236" s="58">
        <f t="shared" si="62"/>
        <v>0</v>
      </c>
      <c r="F236" s="58">
        <f t="shared" si="62"/>
        <v>0</v>
      </c>
      <c r="G236" s="58">
        <f t="shared" si="62"/>
        <v>0</v>
      </c>
      <c r="H236" s="58">
        <f t="shared" si="62"/>
        <v>0</v>
      </c>
      <c r="I236" s="58">
        <f t="shared" si="62"/>
        <v>0</v>
      </c>
      <c r="J236" s="58">
        <f t="shared" si="62"/>
        <v>0</v>
      </c>
      <c r="K236" s="58">
        <f t="shared" si="62"/>
        <v>0</v>
      </c>
      <c r="L236" s="58">
        <f t="shared" si="62"/>
        <v>0</v>
      </c>
      <c r="M236" s="58">
        <f t="shared" si="62"/>
        <v>0</v>
      </c>
      <c r="N236" s="58">
        <f t="shared" si="62"/>
        <v>0</v>
      </c>
      <c r="O236" s="58">
        <f t="shared" si="62"/>
        <v>0</v>
      </c>
      <c r="P236" s="58">
        <f t="shared" si="62"/>
        <v>0</v>
      </c>
      <c r="Q236" s="58">
        <f t="shared" si="61"/>
        <v>0</v>
      </c>
      <c r="R236" s="211" t="s">
        <v>115</v>
      </c>
      <c r="S236" s="211"/>
      <c r="T236" s="53"/>
    </row>
    <row r="237" spans="1:20" ht="26.25" customHeight="1">
      <c r="A237" s="59" t="s">
        <v>116</v>
      </c>
      <c r="B237" s="214" t="s">
        <v>117</v>
      </c>
      <c r="C237" s="214"/>
      <c r="D237" s="214"/>
      <c r="E237" s="214"/>
      <c r="F237" s="214"/>
      <c r="G237" s="214"/>
      <c r="H237" s="214"/>
      <c r="I237" s="60">
        <f>Q236</f>
        <v>0</v>
      </c>
      <c r="J237" s="61" t="s">
        <v>118</v>
      </c>
      <c r="K237" s="60">
        <f>Q232</f>
        <v>0</v>
      </c>
      <c r="L237" s="62" t="s">
        <v>53</v>
      </c>
      <c r="M237" s="60"/>
      <c r="N237" s="61"/>
      <c r="O237" s="63">
        <f>IF(K237=0,0,I237/K237)</f>
        <v>0</v>
      </c>
      <c r="P237" s="64" t="s">
        <v>69</v>
      </c>
      <c r="Q237" s="65">
        <f>IF(LEN(ROUND(O237,0))&lt;4,ROUND(O237,0),ROUND(O237,-(LEN(ROUND(O237,0))-3)))</f>
        <v>0</v>
      </c>
      <c r="R237" s="213">
        <f>S230*Q237</f>
        <v>0</v>
      </c>
      <c r="S237" s="213"/>
      <c r="T237" s="53"/>
    </row>
    <row r="239" spans="1:20">
      <c r="A239" s="38" t="s">
        <v>145</v>
      </c>
      <c r="B239" s="215" t="s">
        <v>97</v>
      </c>
      <c r="C239" s="215"/>
      <c r="D239" s="215"/>
      <c r="E239" s="215"/>
      <c r="F239" s="215"/>
      <c r="G239" s="215"/>
      <c r="H239" s="215"/>
      <c r="I239" s="39" t="s">
        <v>53</v>
      </c>
      <c r="J239" s="40">
        <v>1</v>
      </c>
      <c r="K239" s="68" t="s">
        <v>125</v>
      </c>
      <c r="L239" s="42"/>
      <c r="M239" s="43"/>
      <c r="N239" s="43"/>
      <c r="O239" s="43"/>
      <c r="P239" s="43"/>
      <c r="Q239" s="43"/>
      <c r="R239" s="43"/>
      <c r="S239" s="44"/>
    </row>
    <row r="240" spans="1:20">
      <c r="A240" s="45"/>
      <c r="B240" s="215" t="s">
        <v>100</v>
      </c>
      <c r="C240" s="215"/>
      <c r="D240" s="215"/>
      <c r="E240" s="215"/>
      <c r="F240" s="215"/>
      <c r="G240" s="215"/>
      <c r="H240" s="215"/>
      <c r="I240" s="39" t="s">
        <v>53</v>
      </c>
      <c r="J240" s="40"/>
      <c r="K240" s="39" t="s">
        <v>101</v>
      </c>
      <c r="L240" s="46"/>
      <c r="M240" s="47"/>
      <c r="N240" s="47"/>
      <c r="O240" s="47"/>
      <c r="P240" s="47"/>
      <c r="Q240" s="47"/>
      <c r="R240" s="43"/>
      <c r="S240" s="44"/>
    </row>
    <row r="241" spans="1:20" ht="13.5" customHeight="1">
      <c r="A241" s="38" t="s">
        <v>102</v>
      </c>
      <c r="B241" s="216" t="s">
        <v>103</v>
      </c>
      <c r="C241" s="216"/>
      <c r="D241" s="216"/>
      <c r="E241" s="216"/>
      <c r="F241" s="216"/>
      <c r="G241" s="216"/>
      <c r="H241" s="216"/>
      <c r="I241" s="216"/>
      <c r="J241" s="216"/>
      <c r="K241" s="216"/>
      <c r="L241" s="216"/>
      <c r="M241" s="216"/>
      <c r="N241" s="216"/>
      <c r="O241" s="216"/>
      <c r="P241" s="216"/>
      <c r="Q241" s="216"/>
      <c r="R241" s="217" t="s">
        <v>104</v>
      </c>
      <c r="S241" s="218">
        <f>IF(J239&gt;Q243,0,J239)</f>
        <v>0</v>
      </c>
      <c r="T241" s="210" t="s">
        <v>105</v>
      </c>
    </row>
    <row r="242" spans="1:20" ht="27.75" customHeight="1">
      <c r="A242" s="45"/>
      <c r="B242" s="48">
        <v>3</v>
      </c>
      <c r="C242" s="48">
        <v>4</v>
      </c>
      <c r="D242" s="48">
        <v>5</v>
      </c>
      <c r="E242" s="48">
        <v>6</v>
      </c>
      <c r="F242" s="48">
        <v>7</v>
      </c>
      <c r="G242" s="48">
        <v>8</v>
      </c>
      <c r="H242" s="48">
        <v>9</v>
      </c>
      <c r="I242" s="48">
        <v>10</v>
      </c>
      <c r="J242" s="48">
        <v>11</v>
      </c>
      <c r="K242" s="48">
        <v>12</v>
      </c>
      <c r="L242" s="48">
        <v>1</v>
      </c>
      <c r="M242" s="48">
        <v>2</v>
      </c>
      <c r="N242" s="48">
        <v>3</v>
      </c>
      <c r="O242" s="48">
        <v>4</v>
      </c>
      <c r="P242" s="48">
        <v>5</v>
      </c>
      <c r="Q242" s="49" t="s">
        <v>107</v>
      </c>
      <c r="R242" s="217"/>
      <c r="S242" s="218"/>
      <c r="T242" s="210"/>
    </row>
    <row r="243" spans="1:20" ht="28.5" customHeight="1">
      <c r="A243" s="97" t="s">
        <v>517</v>
      </c>
      <c r="B243" s="51"/>
      <c r="C243" s="51"/>
      <c r="D243" s="51"/>
      <c r="E243" s="51"/>
      <c r="F243" s="51"/>
      <c r="G243" s="51"/>
      <c r="H243" s="51"/>
      <c r="I243" s="51"/>
      <c r="J243" s="51"/>
      <c r="K243" s="51"/>
      <c r="L243" s="51"/>
      <c r="M243" s="51"/>
      <c r="N243" s="51"/>
      <c r="O243" s="51"/>
      <c r="P243" s="51"/>
      <c r="Q243" s="52">
        <f>SUM(B243:P243)</f>
        <v>0</v>
      </c>
      <c r="R243" s="211" t="s">
        <v>108</v>
      </c>
      <c r="S243" s="211"/>
      <c r="T243" s="53"/>
    </row>
    <row r="244" spans="1:20" ht="24" customHeight="1">
      <c r="A244" s="50" t="s">
        <v>109</v>
      </c>
      <c r="B244" s="51"/>
      <c r="C244" s="51"/>
      <c r="D244" s="51"/>
      <c r="E244" s="51"/>
      <c r="F244" s="51"/>
      <c r="G244" s="51"/>
      <c r="H244" s="51"/>
      <c r="I244" s="51"/>
      <c r="J244" s="51"/>
      <c r="K244" s="51"/>
      <c r="L244" s="51"/>
      <c r="M244" s="51"/>
      <c r="N244" s="51"/>
      <c r="O244" s="51"/>
      <c r="P244" s="51"/>
      <c r="Q244" s="52"/>
      <c r="R244" s="212">
        <f>S241*J240</f>
        <v>0</v>
      </c>
      <c r="S244" s="212"/>
      <c r="T244" s="53"/>
    </row>
    <row r="245" spans="1:20" ht="24" customHeight="1">
      <c r="A245" s="50" t="s">
        <v>110</v>
      </c>
      <c r="B245" s="54">
        <f>IF($T245=0,0,VLOOKUP($T245,単価データ!$A$1:$AH$10714,16,FALSE))</f>
        <v>0</v>
      </c>
      <c r="C245" s="54">
        <f>IF($T245=0,0,VLOOKUP($T245,単価データ!$A$1:$AH$10714,17,FALSE))</f>
        <v>0</v>
      </c>
      <c r="D245" s="54">
        <f>IF($T245=0,0,VLOOKUP($T245,単価データ!$A$1:$AH$10714,19,FALSE))</f>
        <v>0</v>
      </c>
      <c r="E245" s="54">
        <f>IF($T245=0,0,VLOOKUP($T245,単価データ!$A$1:$AH$10714,22,FALSE))</f>
        <v>0</v>
      </c>
      <c r="F245" s="54">
        <f>IF($T245=0,0,VLOOKUP($T245,単価データ!$A$1:$AH$10714,23,FALSE))</f>
        <v>0</v>
      </c>
      <c r="G245" s="54">
        <f>IF($T245=0,0,VLOOKUP($T245,単価データ!$A$1:$AH$10714,24,FALSE))</f>
        <v>0</v>
      </c>
      <c r="H245" s="54">
        <f>IF($T245=0,0,VLOOKUP($T245,単価データ!$A$1:$AH$10714,25,FALSE))</f>
        <v>0</v>
      </c>
      <c r="I245" s="54">
        <f>IF($T245=0,0,VLOOKUP($T245,単価データ!$A$1:$AH$10714,26,FALSE))</f>
        <v>0</v>
      </c>
      <c r="J245" s="54">
        <f>IF($T245=0,0,VLOOKUP($T245,単価データ!$A$1:$AH$10714,27,FALSE))</f>
        <v>0</v>
      </c>
      <c r="K245" s="54">
        <f>IF($T245=0,0,VLOOKUP($T245,単価データ!$A$1:$AH$10714,28,FALSE))</f>
        <v>0</v>
      </c>
      <c r="L245" s="54">
        <f>IF($T245=0,0,VLOOKUP($T245,単価データ!$A$1:$AH$10714,29,FALSE))</f>
        <v>0</v>
      </c>
      <c r="M245" s="54">
        <f>IF($T245=0,0,VLOOKUP($T245,単価データ!$A$1:$AH$10714,30,FALSE))</f>
        <v>0</v>
      </c>
      <c r="N245" s="54">
        <f>IF($T245=0,0,VLOOKUP($T245,単価データ!$A$1:$AH$10714,31,FALSE))</f>
        <v>0</v>
      </c>
      <c r="O245" s="54">
        <f>IF($T245=0,0,VLOOKUP($T245,単価データ!$A$1:$AH$10714,32,FALSE))</f>
        <v>0</v>
      </c>
      <c r="P245" s="54">
        <f>IF($T245=0,0,VLOOKUP($T245,単価データ!$A$1:$AH$10714,33,FALSE))</f>
        <v>0</v>
      </c>
      <c r="Q245" s="55" t="s">
        <v>111</v>
      </c>
      <c r="R245" s="213" t="s">
        <v>112</v>
      </c>
      <c r="S245" s="213"/>
      <c r="T245" s="56"/>
    </row>
    <row r="246" spans="1:20" ht="25.5">
      <c r="A246" s="50" t="s">
        <v>113</v>
      </c>
      <c r="B246" s="52">
        <f t="shared" ref="B246:P246" si="63">B243*B244</f>
        <v>0</v>
      </c>
      <c r="C246" s="52">
        <f t="shared" si="63"/>
        <v>0</v>
      </c>
      <c r="D246" s="52">
        <f t="shared" si="63"/>
        <v>0</v>
      </c>
      <c r="E246" s="52">
        <f t="shared" si="63"/>
        <v>0</v>
      </c>
      <c r="F246" s="52">
        <f t="shared" si="63"/>
        <v>0</v>
      </c>
      <c r="G246" s="52">
        <f t="shared" si="63"/>
        <v>0</v>
      </c>
      <c r="H246" s="52">
        <f t="shared" si="63"/>
        <v>0</v>
      </c>
      <c r="I246" s="52">
        <f t="shared" si="63"/>
        <v>0</v>
      </c>
      <c r="J246" s="52">
        <f t="shared" si="63"/>
        <v>0</v>
      </c>
      <c r="K246" s="52">
        <f t="shared" si="63"/>
        <v>0</v>
      </c>
      <c r="L246" s="52">
        <f t="shared" si="63"/>
        <v>0</v>
      </c>
      <c r="M246" s="52">
        <f t="shared" si="63"/>
        <v>0</v>
      </c>
      <c r="N246" s="52">
        <f t="shared" si="63"/>
        <v>0</v>
      </c>
      <c r="O246" s="52">
        <f t="shared" si="63"/>
        <v>0</v>
      </c>
      <c r="P246" s="52">
        <f t="shared" si="63"/>
        <v>0</v>
      </c>
      <c r="Q246" s="52">
        <f t="shared" ref="Q246:Q247" si="64">SUM(B246:P246)</f>
        <v>0</v>
      </c>
      <c r="R246" s="213">
        <f>IF(S241=0,0,IF(J239=Q243,Q246,ROUNDDOWN((J239/Q243)*Q246,0)))</f>
        <v>0</v>
      </c>
      <c r="S246" s="213"/>
      <c r="T246" s="53"/>
    </row>
    <row r="247" spans="1:20" ht="25.5">
      <c r="A247" s="57" t="s">
        <v>114</v>
      </c>
      <c r="B247" s="58">
        <f t="shared" ref="B247:P247" si="65">B243*B245</f>
        <v>0</v>
      </c>
      <c r="C247" s="58">
        <f t="shared" si="65"/>
        <v>0</v>
      </c>
      <c r="D247" s="58">
        <f t="shared" si="65"/>
        <v>0</v>
      </c>
      <c r="E247" s="58">
        <f t="shared" si="65"/>
        <v>0</v>
      </c>
      <c r="F247" s="58">
        <f t="shared" si="65"/>
        <v>0</v>
      </c>
      <c r="G247" s="58">
        <f t="shared" si="65"/>
        <v>0</v>
      </c>
      <c r="H247" s="58">
        <f t="shared" si="65"/>
        <v>0</v>
      </c>
      <c r="I247" s="58">
        <f t="shared" si="65"/>
        <v>0</v>
      </c>
      <c r="J247" s="58">
        <f t="shared" si="65"/>
        <v>0</v>
      </c>
      <c r="K247" s="58">
        <f t="shared" si="65"/>
        <v>0</v>
      </c>
      <c r="L247" s="58">
        <f t="shared" si="65"/>
        <v>0</v>
      </c>
      <c r="M247" s="58">
        <f t="shared" si="65"/>
        <v>0</v>
      </c>
      <c r="N247" s="58">
        <f t="shared" si="65"/>
        <v>0</v>
      </c>
      <c r="O247" s="58">
        <f t="shared" si="65"/>
        <v>0</v>
      </c>
      <c r="P247" s="58">
        <f t="shared" si="65"/>
        <v>0</v>
      </c>
      <c r="Q247" s="58">
        <f t="shared" si="64"/>
        <v>0</v>
      </c>
      <c r="R247" s="211" t="s">
        <v>115</v>
      </c>
      <c r="S247" s="211"/>
      <c r="T247" s="53"/>
    </row>
    <row r="248" spans="1:20" ht="26.25" customHeight="1">
      <c r="A248" s="59" t="s">
        <v>116</v>
      </c>
      <c r="B248" s="214" t="s">
        <v>117</v>
      </c>
      <c r="C248" s="214"/>
      <c r="D248" s="214"/>
      <c r="E248" s="214"/>
      <c r="F248" s="214"/>
      <c r="G248" s="214"/>
      <c r="H248" s="214"/>
      <c r="I248" s="60">
        <f>Q247</f>
        <v>0</v>
      </c>
      <c r="J248" s="61" t="s">
        <v>118</v>
      </c>
      <c r="K248" s="60">
        <f>Q243</f>
        <v>0</v>
      </c>
      <c r="L248" s="62" t="s">
        <v>53</v>
      </c>
      <c r="M248" s="60"/>
      <c r="N248" s="61"/>
      <c r="O248" s="63">
        <f>IF(K248=0,0,I248/K248)</f>
        <v>0</v>
      </c>
      <c r="P248" s="64" t="s">
        <v>69</v>
      </c>
      <c r="Q248" s="65">
        <f>IF(LEN(ROUND(O248,0))&lt;4,ROUND(O248,0),ROUND(O248,-(LEN(ROUND(O248,0))-3)))</f>
        <v>0</v>
      </c>
      <c r="R248" s="213">
        <f>S241*Q248</f>
        <v>0</v>
      </c>
      <c r="S248" s="213"/>
      <c r="T248" s="53"/>
    </row>
    <row r="250" spans="1:20">
      <c r="A250" s="38" t="s">
        <v>146</v>
      </c>
      <c r="B250" s="215" t="s">
        <v>97</v>
      </c>
      <c r="C250" s="215"/>
      <c r="D250" s="215"/>
      <c r="E250" s="215"/>
      <c r="F250" s="215"/>
      <c r="G250" s="215"/>
      <c r="H250" s="215"/>
      <c r="I250" s="39" t="s">
        <v>53</v>
      </c>
      <c r="J250" s="40">
        <v>1</v>
      </c>
      <c r="K250" s="68" t="s">
        <v>125</v>
      </c>
      <c r="L250" s="42"/>
      <c r="M250" s="43"/>
      <c r="N250" s="43"/>
      <c r="O250" s="43"/>
      <c r="P250" s="43"/>
      <c r="Q250" s="43"/>
      <c r="R250" s="43"/>
      <c r="S250" s="44"/>
    </row>
    <row r="251" spans="1:20">
      <c r="A251" s="45"/>
      <c r="B251" s="215" t="s">
        <v>100</v>
      </c>
      <c r="C251" s="215"/>
      <c r="D251" s="215"/>
      <c r="E251" s="215"/>
      <c r="F251" s="215"/>
      <c r="G251" s="215"/>
      <c r="H251" s="215"/>
      <c r="I251" s="39" t="s">
        <v>53</v>
      </c>
      <c r="J251" s="40"/>
      <c r="K251" s="39" t="s">
        <v>101</v>
      </c>
      <c r="L251" s="46"/>
      <c r="M251" s="47"/>
      <c r="N251" s="47"/>
      <c r="O251" s="47"/>
      <c r="P251" s="47"/>
      <c r="Q251" s="47"/>
      <c r="R251" s="43"/>
      <c r="S251" s="44"/>
    </row>
    <row r="252" spans="1:20" ht="13.5" customHeight="1">
      <c r="A252" s="38" t="s">
        <v>102</v>
      </c>
      <c r="B252" s="216" t="s">
        <v>103</v>
      </c>
      <c r="C252" s="216"/>
      <c r="D252" s="216"/>
      <c r="E252" s="216"/>
      <c r="F252" s="216"/>
      <c r="G252" s="216"/>
      <c r="H252" s="216"/>
      <c r="I252" s="216"/>
      <c r="J252" s="216"/>
      <c r="K252" s="216"/>
      <c r="L252" s="216"/>
      <c r="M252" s="216"/>
      <c r="N252" s="216"/>
      <c r="O252" s="216"/>
      <c r="P252" s="216"/>
      <c r="Q252" s="216"/>
      <c r="R252" s="217" t="s">
        <v>104</v>
      </c>
      <c r="S252" s="218">
        <f>IF(J250&gt;Q254,0,J250)</f>
        <v>0</v>
      </c>
      <c r="T252" s="210" t="s">
        <v>105</v>
      </c>
    </row>
    <row r="253" spans="1:20" ht="27.75" customHeight="1">
      <c r="A253" s="45"/>
      <c r="B253" s="48">
        <v>3</v>
      </c>
      <c r="C253" s="48">
        <v>4</v>
      </c>
      <c r="D253" s="48">
        <v>5</v>
      </c>
      <c r="E253" s="48">
        <v>6</v>
      </c>
      <c r="F253" s="48">
        <v>7</v>
      </c>
      <c r="G253" s="48">
        <v>8</v>
      </c>
      <c r="H253" s="48">
        <v>9</v>
      </c>
      <c r="I253" s="48">
        <v>10</v>
      </c>
      <c r="J253" s="48">
        <v>11</v>
      </c>
      <c r="K253" s="48">
        <v>12</v>
      </c>
      <c r="L253" s="48">
        <v>1</v>
      </c>
      <c r="M253" s="48">
        <v>2</v>
      </c>
      <c r="N253" s="48">
        <v>3</v>
      </c>
      <c r="O253" s="48">
        <v>4</v>
      </c>
      <c r="P253" s="48">
        <v>5</v>
      </c>
      <c r="Q253" s="49" t="s">
        <v>107</v>
      </c>
      <c r="R253" s="217"/>
      <c r="S253" s="218"/>
      <c r="T253" s="210"/>
    </row>
    <row r="254" spans="1:20" ht="28.5" customHeight="1">
      <c r="A254" s="97" t="s">
        <v>517</v>
      </c>
      <c r="B254" s="51"/>
      <c r="C254" s="51"/>
      <c r="D254" s="51"/>
      <c r="E254" s="51"/>
      <c r="F254" s="51"/>
      <c r="G254" s="51"/>
      <c r="H254" s="51"/>
      <c r="I254" s="51"/>
      <c r="J254" s="51"/>
      <c r="K254" s="51"/>
      <c r="L254" s="51"/>
      <c r="M254" s="51"/>
      <c r="N254" s="51"/>
      <c r="O254" s="51"/>
      <c r="P254" s="51"/>
      <c r="Q254" s="52">
        <f>SUM(B254:P254)</f>
        <v>0</v>
      </c>
      <c r="R254" s="211" t="s">
        <v>108</v>
      </c>
      <c r="S254" s="211"/>
      <c r="T254" s="53"/>
    </row>
    <row r="255" spans="1:20" ht="24" customHeight="1">
      <c r="A255" s="50" t="s">
        <v>109</v>
      </c>
      <c r="B255" s="51"/>
      <c r="C255" s="51"/>
      <c r="D255" s="51"/>
      <c r="E255" s="51"/>
      <c r="F255" s="51"/>
      <c r="G255" s="51"/>
      <c r="H255" s="51"/>
      <c r="I255" s="51"/>
      <c r="J255" s="51"/>
      <c r="K255" s="51"/>
      <c r="L255" s="51"/>
      <c r="M255" s="51"/>
      <c r="N255" s="51"/>
      <c r="O255" s="51"/>
      <c r="P255" s="51"/>
      <c r="Q255" s="52"/>
      <c r="R255" s="212">
        <f>S252*J251</f>
        <v>0</v>
      </c>
      <c r="S255" s="212"/>
      <c r="T255" s="53"/>
    </row>
    <row r="256" spans="1:20" ht="24" customHeight="1">
      <c r="A256" s="50" t="s">
        <v>110</v>
      </c>
      <c r="B256" s="54">
        <f>IF($T256=0,0,VLOOKUP($T256,単価データ!$A$1:$AH$10714,16,FALSE))</f>
        <v>0</v>
      </c>
      <c r="C256" s="54">
        <f>IF($T256=0,0,VLOOKUP($T256,単価データ!$A$1:$AH$10714,17,FALSE))</f>
        <v>0</v>
      </c>
      <c r="D256" s="54">
        <f>IF($T256=0,0,VLOOKUP($T256,単価データ!$A$1:$AH$10714,19,FALSE))</f>
        <v>0</v>
      </c>
      <c r="E256" s="54">
        <f>IF($T256=0,0,VLOOKUP($T256,単価データ!$A$1:$AH$10714,22,FALSE))</f>
        <v>0</v>
      </c>
      <c r="F256" s="54">
        <f>IF($T256=0,0,VLOOKUP($T256,単価データ!$A$1:$AH$10714,23,FALSE))</f>
        <v>0</v>
      </c>
      <c r="G256" s="54">
        <f>IF($T256=0,0,VLOOKUP($T256,単価データ!$A$1:$AH$10714,24,FALSE))</f>
        <v>0</v>
      </c>
      <c r="H256" s="54">
        <f>IF($T256=0,0,VLOOKUP($T256,単価データ!$A$1:$AH$10714,25,FALSE))</f>
        <v>0</v>
      </c>
      <c r="I256" s="54">
        <f>IF($T256=0,0,VLOOKUP($T256,単価データ!$A$1:$AH$10714,26,FALSE))</f>
        <v>0</v>
      </c>
      <c r="J256" s="54">
        <f>IF($T256=0,0,VLOOKUP($T256,単価データ!$A$1:$AH$10714,27,FALSE))</f>
        <v>0</v>
      </c>
      <c r="K256" s="54">
        <f>IF($T256=0,0,VLOOKUP($T256,単価データ!$A$1:$AH$10714,28,FALSE))</f>
        <v>0</v>
      </c>
      <c r="L256" s="54">
        <f>IF($T256=0,0,VLOOKUP($T256,単価データ!$A$1:$AH$10714,29,FALSE))</f>
        <v>0</v>
      </c>
      <c r="M256" s="54">
        <f>IF($T256=0,0,VLOOKUP($T256,単価データ!$A$1:$AH$10714,30,FALSE))</f>
        <v>0</v>
      </c>
      <c r="N256" s="54">
        <f>IF($T256=0,0,VLOOKUP($T256,単価データ!$A$1:$AH$10714,31,FALSE))</f>
        <v>0</v>
      </c>
      <c r="O256" s="54">
        <f>IF($T256=0,0,VLOOKUP($T256,単価データ!$A$1:$AH$10714,32,FALSE))</f>
        <v>0</v>
      </c>
      <c r="P256" s="54">
        <f>IF($T256=0,0,VLOOKUP($T256,単価データ!$A$1:$AH$10714,33,FALSE))</f>
        <v>0</v>
      </c>
      <c r="Q256" s="55" t="s">
        <v>111</v>
      </c>
      <c r="R256" s="213" t="s">
        <v>112</v>
      </c>
      <c r="S256" s="213"/>
      <c r="T256" s="56"/>
    </row>
    <row r="257" spans="1:20" ht="25.5">
      <c r="A257" s="50" t="s">
        <v>113</v>
      </c>
      <c r="B257" s="52">
        <f t="shared" ref="B257:P257" si="66">B254*B255</f>
        <v>0</v>
      </c>
      <c r="C257" s="52">
        <f t="shared" si="66"/>
        <v>0</v>
      </c>
      <c r="D257" s="52">
        <f t="shared" si="66"/>
        <v>0</v>
      </c>
      <c r="E257" s="52">
        <f t="shared" si="66"/>
        <v>0</v>
      </c>
      <c r="F257" s="52">
        <f t="shared" si="66"/>
        <v>0</v>
      </c>
      <c r="G257" s="52">
        <f t="shared" si="66"/>
        <v>0</v>
      </c>
      <c r="H257" s="52">
        <f t="shared" si="66"/>
        <v>0</v>
      </c>
      <c r="I257" s="52">
        <f t="shared" si="66"/>
        <v>0</v>
      </c>
      <c r="J257" s="52">
        <f t="shared" si="66"/>
        <v>0</v>
      </c>
      <c r="K257" s="52">
        <f t="shared" si="66"/>
        <v>0</v>
      </c>
      <c r="L257" s="52">
        <f t="shared" si="66"/>
        <v>0</v>
      </c>
      <c r="M257" s="52">
        <f t="shared" si="66"/>
        <v>0</v>
      </c>
      <c r="N257" s="52">
        <f t="shared" si="66"/>
        <v>0</v>
      </c>
      <c r="O257" s="52">
        <f t="shared" si="66"/>
        <v>0</v>
      </c>
      <c r="P257" s="52">
        <f t="shared" si="66"/>
        <v>0</v>
      </c>
      <c r="Q257" s="52">
        <f t="shared" ref="Q257:Q258" si="67">SUM(B257:P257)</f>
        <v>0</v>
      </c>
      <c r="R257" s="213">
        <f>IF(S252=0,0,IF(J250=Q254,Q257,ROUNDDOWN((J250/Q254)*Q257,0)))</f>
        <v>0</v>
      </c>
      <c r="S257" s="213"/>
      <c r="T257" s="53"/>
    </row>
    <row r="258" spans="1:20" ht="25.5">
      <c r="A258" s="57" t="s">
        <v>114</v>
      </c>
      <c r="B258" s="58">
        <f t="shared" ref="B258:P258" si="68">B254*B256</f>
        <v>0</v>
      </c>
      <c r="C258" s="58">
        <f t="shared" si="68"/>
        <v>0</v>
      </c>
      <c r="D258" s="58">
        <f t="shared" si="68"/>
        <v>0</v>
      </c>
      <c r="E258" s="58">
        <f t="shared" si="68"/>
        <v>0</v>
      </c>
      <c r="F258" s="58">
        <f t="shared" si="68"/>
        <v>0</v>
      </c>
      <c r="G258" s="58">
        <f t="shared" si="68"/>
        <v>0</v>
      </c>
      <c r="H258" s="58">
        <f t="shared" si="68"/>
        <v>0</v>
      </c>
      <c r="I258" s="58">
        <f t="shared" si="68"/>
        <v>0</v>
      </c>
      <c r="J258" s="58">
        <f t="shared" si="68"/>
        <v>0</v>
      </c>
      <c r="K258" s="58">
        <f t="shared" si="68"/>
        <v>0</v>
      </c>
      <c r="L258" s="58">
        <f t="shared" si="68"/>
        <v>0</v>
      </c>
      <c r="M258" s="58">
        <f t="shared" si="68"/>
        <v>0</v>
      </c>
      <c r="N258" s="58">
        <f t="shared" si="68"/>
        <v>0</v>
      </c>
      <c r="O258" s="58">
        <f t="shared" si="68"/>
        <v>0</v>
      </c>
      <c r="P258" s="58">
        <f t="shared" si="68"/>
        <v>0</v>
      </c>
      <c r="Q258" s="58">
        <f t="shared" si="67"/>
        <v>0</v>
      </c>
      <c r="R258" s="211" t="s">
        <v>115</v>
      </c>
      <c r="S258" s="211"/>
      <c r="T258" s="53"/>
    </row>
    <row r="259" spans="1:20" ht="26.25" customHeight="1">
      <c r="A259" s="59" t="s">
        <v>116</v>
      </c>
      <c r="B259" s="214" t="s">
        <v>117</v>
      </c>
      <c r="C259" s="214"/>
      <c r="D259" s="214"/>
      <c r="E259" s="214"/>
      <c r="F259" s="214"/>
      <c r="G259" s="214"/>
      <c r="H259" s="214"/>
      <c r="I259" s="60">
        <f>Q258</f>
        <v>0</v>
      </c>
      <c r="J259" s="61" t="s">
        <v>118</v>
      </c>
      <c r="K259" s="60">
        <f>Q254</f>
        <v>0</v>
      </c>
      <c r="L259" s="62" t="s">
        <v>53</v>
      </c>
      <c r="M259" s="60"/>
      <c r="N259" s="61"/>
      <c r="O259" s="63">
        <f>IF(K259=0,0,I259/K259)</f>
        <v>0</v>
      </c>
      <c r="P259" s="64" t="s">
        <v>69</v>
      </c>
      <c r="Q259" s="65">
        <f>IF(LEN(ROUND(O259,0))&lt;4,ROUND(O259,0),ROUND(O259,-(LEN(ROUND(O259,0))-3)))</f>
        <v>0</v>
      </c>
      <c r="R259" s="213">
        <f>S252*Q259</f>
        <v>0</v>
      </c>
      <c r="S259" s="213"/>
      <c r="T259" s="53"/>
    </row>
    <row r="261" spans="1:20">
      <c r="A261" s="38" t="s">
        <v>147</v>
      </c>
      <c r="B261" s="215" t="s">
        <v>97</v>
      </c>
      <c r="C261" s="215"/>
      <c r="D261" s="215"/>
      <c r="E261" s="215"/>
      <c r="F261" s="215"/>
      <c r="G261" s="215"/>
      <c r="H261" s="215"/>
      <c r="I261" s="39" t="s">
        <v>53</v>
      </c>
      <c r="J261" s="40">
        <v>1</v>
      </c>
      <c r="K261" s="68" t="s">
        <v>125</v>
      </c>
      <c r="L261" s="42"/>
      <c r="M261" s="43"/>
      <c r="N261" s="43"/>
      <c r="O261" s="43"/>
      <c r="P261" s="43"/>
      <c r="Q261" s="43"/>
      <c r="R261" s="43"/>
      <c r="S261" s="44"/>
    </row>
    <row r="262" spans="1:20">
      <c r="A262" s="45"/>
      <c r="B262" s="215" t="s">
        <v>100</v>
      </c>
      <c r="C262" s="215"/>
      <c r="D262" s="215"/>
      <c r="E262" s="215"/>
      <c r="F262" s="215"/>
      <c r="G262" s="215"/>
      <c r="H262" s="215"/>
      <c r="I262" s="39" t="s">
        <v>53</v>
      </c>
      <c r="J262" s="40"/>
      <c r="K262" s="39" t="s">
        <v>101</v>
      </c>
      <c r="L262" s="46"/>
      <c r="M262" s="47"/>
      <c r="N262" s="47"/>
      <c r="O262" s="47"/>
      <c r="P262" s="47"/>
      <c r="Q262" s="47"/>
      <c r="R262" s="43"/>
      <c r="S262" s="44"/>
    </row>
    <row r="263" spans="1:20" ht="13.5" customHeight="1">
      <c r="A263" s="38" t="s">
        <v>102</v>
      </c>
      <c r="B263" s="216" t="s">
        <v>103</v>
      </c>
      <c r="C263" s="216"/>
      <c r="D263" s="216"/>
      <c r="E263" s="216"/>
      <c r="F263" s="216"/>
      <c r="G263" s="216"/>
      <c r="H263" s="216"/>
      <c r="I263" s="216"/>
      <c r="J263" s="216"/>
      <c r="K263" s="216"/>
      <c r="L263" s="216"/>
      <c r="M263" s="216"/>
      <c r="N263" s="216"/>
      <c r="O263" s="216"/>
      <c r="P263" s="216"/>
      <c r="Q263" s="216"/>
      <c r="R263" s="217" t="s">
        <v>104</v>
      </c>
      <c r="S263" s="218">
        <f>IF(J261&gt;Q265,0,J261)</f>
        <v>0</v>
      </c>
      <c r="T263" s="210" t="s">
        <v>105</v>
      </c>
    </row>
    <row r="264" spans="1:20" ht="27.75" customHeight="1">
      <c r="A264" s="45"/>
      <c r="B264" s="48">
        <v>3</v>
      </c>
      <c r="C264" s="48">
        <v>4</v>
      </c>
      <c r="D264" s="48">
        <v>5</v>
      </c>
      <c r="E264" s="48">
        <v>6</v>
      </c>
      <c r="F264" s="48">
        <v>7</v>
      </c>
      <c r="G264" s="48">
        <v>8</v>
      </c>
      <c r="H264" s="48">
        <v>9</v>
      </c>
      <c r="I264" s="48">
        <v>10</v>
      </c>
      <c r="J264" s="48">
        <v>11</v>
      </c>
      <c r="K264" s="48">
        <v>12</v>
      </c>
      <c r="L264" s="48">
        <v>1</v>
      </c>
      <c r="M264" s="48">
        <v>2</v>
      </c>
      <c r="N264" s="48">
        <v>3</v>
      </c>
      <c r="O264" s="48">
        <v>4</v>
      </c>
      <c r="P264" s="48">
        <v>5</v>
      </c>
      <c r="Q264" s="49" t="s">
        <v>107</v>
      </c>
      <c r="R264" s="217"/>
      <c r="S264" s="218"/>
      <c r="T264" s="210"/>
    </row>
    <row r="265" spans="1:20" ht="28.5" customHeight="1">
      <c r="A265" s="97" t="s">
        <v>517</v>
      </c>
      <c r="B265" s="51"/>
      <c r="C265" s="51"/>
      <c r="D265" s="51"/>
      <c r="E265" s="51"/>
      <c r="F265" s="51"/>
      <c r="G265" s="51"/>
      <c r="H265" s="51"/>
      <c r="I265" s="51"/>
      <c r="J265" s="51"/>
      <c r="K265" s="51"/>
      <c r="L265" s="51"/>
      <c r="M265" s="51"/>
      <c r="N265" s="51"/>
      <c r="O265" s="51"/>
      <c r="P265" s="51"/>
      <c r="Q265" s="52">
        <f>SUM(B265:P265)</f>
        <v>0</v>
      </c>
      <c r="R265" s="211" t="s">
        <v>108</v>
      </c>
      <c r="S265" s="211"/>
      <c r="T265" s="53"/>
    </row>
    <row r="266" spans="1:20" ht="24" customHeight="1">
      <c r="A266" s="50" t="s">
        <v>109</v>
      </c>
      <c r="B266" s="51"/>
      <c r="C266" s="51"/>
      <c r="D266" s="51"/>
      <c r="E266" s="51"/>
      <c r="F266" s="51"/>
      <c r="G266" s="51"/>
      <c r="H266" s="51"/>
      <c r="I266" s="51"/>
      <c r="J266" s="51"/>
      <c r="K266" s="51"/>
      <c r="L266" s="51"/>
      <c r="M266" s="51"/>
      <c r="N266" s="51"/>
      <c r="O266" s="51"/>
      <c r="P266" s="51"/>
      <c r="Q266" s="52"/>
      <c r="R266" s="212">
        <f>S263*J262</f>
        <v>0</v>
      </c>
      <c r="S266" s="212"/>
      <c r="T266" s="53"/>
    </row>
    <row r="267" spans="1:20" ht="24" customHeight="1">
      <c r="A267" s="50" t="s">
        <v>110</v>
      </c>
      <c r="B267" s="54">
        <f>IF($T267=0,0,VLOOKUP($T267,単価データ!$A$1:$AH$10714,16,FALSE))</f>
        <v>0</v>
      </c>
      <c r="C267" s="54">
        <f>IF($T267=0,0,VLOOKUP($T267,単価データ!$A$1:$AH$10714,17,FALSE))</f>
        <v>0</v>
      </c>
      <c r="D267" s="54">
        <f>IF($T267=0,0,VLOOKUP($T267,単価データ!$A$1:$AH$10714,19,FALSE))</f>
        <v>0</v>
      </c>
      <c r="E267" s="54">
        <f>IF($T267=0,0,VLOOKUP($T267,単価データ!$A$1:$AH$10714,22,FALSE))</f>
        <v>0</v>
      </c>
      <c r="F267" s="54">
        <f>IF($T267=0,0,VLOOKUP($T267,単価データ!$A$1:$AH$10714,23,FALSE))</f>
        <v>0</v>
      </c>
      <c r="G267" s="54">
        <f>IF($T267=0,0,VLOOKUP($T267,単価データ!$A$1:$AH$10714,24,FALSE))</f>
        <v>0</v>
      </c>
      <c r="H267" s="54">
        <f>IF($T267=0,0,VLOOKUP($T267,単価データ!$A$1:$AH$10714,25,FALSE))</f>
        <v>0</v>
      </c>
      <c r="I267" s="54">
        <f>IF($T267=0,0,VLOOKUP($T267,単価データ!$A$1:$AH$10714,26,FALSE))</f>
        <v>0</v>
      </c>
      <c r="J267" s="54">
        <f>IF($T267=0,0,VLOOKUP($T267,単価データ!$A$1:$AH$10714,27,FALSE))</f>
        <v>0</v>
      </c>
      <c r="K267" s="54">
        <f>IF($T267=0,0,VLOOKUP($T267,単価データ!$A$1:$AH$10714,28,FALSE))</f>
        <v>0</v>
      </c>
      <c r="L267" s="54">
        <f>IF($T267=0,0,VLOOKUP($T267,単価データ!$A$1:$AH$10714,29,FALSE))</f>
        <v>0</v>
      </c>
      <c r="M267" s="54">
        <f>IF($T267=0,0,VLOOKUP($T267,単価データ!$A$1:$AH$10714,30,FALSE))</f>
        <v>0</v>
      </c>
      <c r="N267" s="54">
        <f>IF($T267=0,0,VLOOKUP($T267,単価データ!$A$1:$AH$10714,31,FALSE))</f>
        <v>0</v>
      </c>
      <c r="O267" s="54">
        <f>IF($T267=0,0,VLOOKUP($T267,単価データ!$A$1:$AH$10714,32,FALSE))</f>
        <v>0</v>
      </c>
      <c r="P267" s="54">
        <f>IF($T267=0,0,VLOOKUP($T267,単価データ!$A$1:$AH$10714,33,FALSE))</f>
        <v>0</v>
      </c>
      <c r="Q267" s="55" t="s">
        <v>111</v>
      </c>
      <c r="R267" s="213" t="s">
        <v>112</v>
      </c>
      <c r="S267" s="213"/>
      <c r="T267" s="56"/>
    </row>
    <row r="268" spans="1:20" ht="25.5">
      <c r="A268" s="50" t="s">
        <v>113</v>
      </c>
      <c r="B268" s="52">
        <f t="shared" ref="B268:P268" si="69">B265*B266</f>
        <v>0</v>
      </c>
      <c r="C268" s="52">
        <f t="shared" si="69"/>
        <v>0</v>
      </c>
      <c r="D268" s="52">
        <f t="shared" si="69"/>
        <v>0</v>
      </c>
      <c r="E268" s="52">
        <f t="shared" si="69"/>
        <v>0</v>
      </c>
      <c r="F268" s="52">
        <f t="shared" si="69"/>
        <v>0</v>
      </c>
      <c r="G268" s="52">
        <f t="shared" si="69"/>
        <v>0</v>
      </c>
      <c r="H268" s="52">
        <f t="shared" si="69"/>
        <v>0</v>
      </c>
      <c r="I268" s="52">
        <f t="shared" si="69"/>
        <v>0</v>
      </c>
      <c r="J268" s="52">
        <f t="shared" si="69"/>
        <v>0</v>
      </c>
      <c r="K268" s="52">
        <f t="shared" si="69"/>
        <v>0</v>
      </c>
      <c r="L268" s="52">
        <f t="shared" si="69"/>
        <v>0</v>
      </c>
      <c r="M268" s="52">
        <f t="shared" si="69"/>
        <v>0</v>
      </c>
      <c r="N268" s="52">
        <f t="shared" si="69"/>
        <v>0</v>
      </c>
      <c r="O268" s="52">
        <f t="shared" si="69"/>
        <v>0</v>
      </c>
      <c r="P268" s="52">
        <f t="shared" si="69"/>
        <v>0</v>
      </c>
      <c r="Q268" s="52">
        <f t="shared" ref="Q268:Q269" si="70">SUM(B268:P268)</f>
        <v>0</v>
      </c>
      <c r="R268" s="213">
        <f>IF(S263=0,0,IF(J261=Q265,Q268,ROUNDDOWN((J261/Q265)*Q268,0)))</f>
        <v>0</v>
      </c>
      <c r="S268" s="213"/>
      <c r="T268" s="53"/>
    </row>
    <row r="269" spans="1:20" ht="25.5">
      <c r="A269" s="57" t="s">
        <v>114</v>
      </c>
      <c r="B269" s="58">
        <f t="shared" ref="B269:P269" si="71">B265*B267</f>
        <v>0</v>
      </c>
      <c r="C269" s="58">
        <f t="shared" si="71"/>
        <v>0</v>
      </c>
      <c r="D269" s="58">
        <f t="shared" si="71"/>
        <v>0</v>
      </c>
      <c r="E269" s="58">
        <f t="shared" si="71"/>
        <v>0</v>
      </c>
      <c r="F269" s="58">
        <f t="shared" si="71"/>
        <v>0</v>
      </c>
      <c r="G269" s="58">
        <f t="shared" si="71"/>
        <v>0</v>
      </c>
      <c r="H269" s="58">
        <f t="shared" si="71"/>
        <v>0</v>
      </c>
      <c r="I269" s="58">
        <f t="shared" si="71"/>
        <v>0</v>
      </c>
      <c r="J269" s="58">
        <f t="shared" si="71"/>
        <v>0</v>
      </c>
      <c r="K269" s="58">
        <f t="shared" si="71"/>
        <v>0</v>
      </c>
      <c r="L269" s="58">
        <f t="shared" si="71"/>
        <v>0</v>
      </c>
      <c r="M269" s="58">
        <f t="shared" si="71"/>
        <v>0</v>
      </c>
      <c r="N269" s="58">
        <f t="shared" si="71"/>
        <v>0</v>
      </c>
      <c r="O269" s="58">
        <f t="shared" si="71"/>
        <v>0</v>
      </c>
      <c r="P269" s="58">
        <f t="shared" si="71"/>
        <v>0</v>
      </c>
      <c r="Q269" s="58">
        <f t="shared" si="70"/>
        <v>0</v>
      </c>
      <c r="R269" s="211" t="s">
        <v>115</v>
      </c>
      <c r="S269" s="211"/>
      <c r="T269" s="53"/>
    </row>
    <row r="270" spans="1:20" ht="26.25" customHeight="1">
      <c r="A270" s="59" t="s">
        <v>116</v>
      </c>
      <c r="B270" s="214" t="s">
        <v>117</v>
      </c>
      <c r="C270" s="214"/>
      <c r="D270" s="214"/>
      <c r="E270" s="214"/>
      <c r="F270" s="214"/>
      <c r="G270" s="214"/>
      <c r="H270" s="214"/>
      <c r="I270" s="60">
        <f>Q269</f>
        <v>0</v>
      </c>
      <c r="J270" s="61" t="s">
        <v>118</v>
      </c>
      <c r="K270" s="60">
        <f>Q265</f>
        <v>0</v>
      </c>
      <c r="L270" s="62" t="s">
        <v>53</v>
      </c>
      <c r="M270" s="60"/>
      <c r="N270" s="61"/>
      <c r="O270" s="63">
        <f>IF(K270=0,0,I270/K270)</f>
        <v>0</v>
      </c>
      <c r="P270" s="64" t="s">
        <v>69</v>
      </c>
      <c r="Q270" s="65">
        <f>IF(LEN(ROUND(O270,0))&lt;4,ROUND(O270,0),ROUND(O270,-(LEN(ROUND(O270,0))-3)))</f>
        <v>0</v>
      </c>
      <c r="R270" s="213">
        <f>S263*Q270</f>
        <v>0</v>
      </c>
      <c r="S270" s="213"/>
      <c r="T270" s="53"/>
    </row>
    <row r="272" spans="1:20">
      <c r="A272" s="38" t="s">
        <v>148</v>
      </c>
      <c r="B272" s="215" t="s">
        <v>97</v>
      </c>
      <c r="C272" s="215"/>
      <c r="D272" s="215"/>
      <c r="E272" s="215"/>
      <c r="F272" s="215"/>
      <c r="G272" s="215"/>
      <c r="H272" s="215"/>
      <c r="I272" s="39" t="s">
        <v>53</v>
      </c>
      <c r="J272" s="40">
        <v>1</v>
      </c>
      <c r="K272" s="68" t="s">
        <v>125</v>
      </c>
      <c r="L272" s="42"/>
      <c r="M272" s="43"/>
      <c r="N272" s="43"/>
      <c r="O272" s="43"/>
      <c r="P272" s="43"/>
      <c r="Q272" s="43"/>
      <c r="R272" s="43"/>
      <c r="S272" s="44"/>
    </row>
    <row r="273" spans="1:20">
      <c r="A273" s="45"/>
      <c r="B273" s="215" t="s">
        <v>100</v>
      </c>
      <c r="C273" s="215"/>
      <c r="D273" s="215"/>
      <c r="E273" s="215"/>
      <c r="F273" s="215"/>
      <c r="G273" s="215"/>
      <c r="H273" s="215"/>
      <c r="I273" s="39" t="s">
        <v>53</v>
      </c>
      <c r="J273" s="40"/>
      <c r="K273" s="39" t="s">
        <v>101</v>
      </c>
      <c r="L273" s="46"/>
      <c r="M273" s="47"/>
      <c r="N273" s="47"/>
      <c r="O273" s="47"/>
      <c r="P273" s="47"/>
      <c r="Q273" s="47"/>
      <c r="R273" s="43"/>
      <c r="S273" s="44"/>
    </row>
    <row r="274" spans="1:20" ht="13.5" customHeight="1">
      <c r="A274" s="38" t="s">
        <v>102</v>
      </c>
      <c r="B274" s="216" t="s">
        <v>103</v>
      </c>
      <c r="C274" s="216"/>
      <c r="D274" s="216"/>
      <c r="E274" s="216"/>
      <c r="F274" s="216"/>
      <c r="G274" s="216"/>
      <c r="H274" s="216"/>
      <c r="I274" s="216"/>
      <c r="J274" s="216"/>
      <c r="K274" s="216"/>
      <c r="L274" s="216"/>
      <c r="M274" s="216"/>
      <c r="N274" s="216"/>
      <c r="O274" s="216"/>
      <c r="P274" s="216"/>
      <c r="Q274" s="216"/>
      <c r="R274" s="217" t="s">
        <v>104</v>
      </c>
      <c r="S274" s="218">
        <f>IF(J272&gt;Q276,0,J272)</f>
        <v>0</v>
      </c>
      <c r="T274" s="210" t="s">
        <v>105</v>
      </c>
    </row>
    <row r="275" spans="1:20" ht="27.75" customHeight="1">
      <c r="A275" s="45"/>
      <c r="B275" s="48">
        <v>3</v>
      </c>
      <c r="C275" s="48">
        <v>4</v>
      </c>
      <c r="D275" s="48">
        <v>5</v>
      </c>
      <c r="E275" s="48">
        <v>6</v>
      </c>
      <c r="F275" s="48">
        <v>7</v>
      </c>
      <c r="G275" s="48">
        <v>8</v>
      </c>
      <c r="H275" s="48">
        <v>9</v>
      </c>
      <c r="I275" s="48">
        <v>10</v>
      </c>
      <c r="J275" s="48">
        <v>11</v>
      </c>
      <c r="K275" s="48">
        <v>12</v>
      </c>
      <c r="L275" s="48">
        <v>1</v>
      </c>
      <c r="M275" s="48">
        <v>2</v>
      </c>
      <c r="N275" s="48">
        <v>3</v>
      </c>
      <c r="O275" s="48">
        <v>4</v>
      </c>
      <c r="P275" s="48">
        <v>5</v>
      </c>
      <c r="Q275" s="49" t="s">
        <v>107</v>
      </c>
      <c r="R275" s="217"/>
      <c r="S275" s="218"/>
      <c r="T275" s="210"/>
    </row>
    <row r="276" spans="1:20" ht="28.5" customHeight="1">
      <c r="A276" s="97" t="s">
        <v>517</v>
      </c>
      <c r="B276" s="51"/>
      <c r="C276" s="51"/>
      <c r="D276" s="51"/>
      <c r="E276" s="51"/>
      <c r="F276" s="51"/>
      <c r="G276" s="51"/>
      <c r="H276" s="51"/>
      <c r="I276" s="51"/>
      <c r="J276" s="51"/>
      <c r="K276" s="51"/>
      <c r="L276" s="51"/>
      <c r="M276" s="51"/>
      <c r="N276" s="51"/>
      <c r="O276" s="51"/>
      <c r="P276" s="51"/>
      <c r="Q276" s="52">
        <f>SUM(B276:P276)</f>
        <v>0</v>
      </c>
      <c r="R276" s="211" t="s">
        <v>108</v>
      </c>
      <c r="S276" s="211"/>
      <c r="T276" s="53"/>
    </row>
    <row r="277" spans="1:20" ht="24" customHeight="1">
      <c r="A277" s="50" t="s">
        <v>109</v>
      </c>
      <c r="B277" s="51"/>
      <c r="C277" s="51"/>
      <c r="D277" s="51"/>
      <c r="E277" s="51"/>
      <c r="F277" s="51"/>
      <c r="G277" s="51"/>
      <c r="H277" s="51"/>
      <c r="I277" s="51"/>
      <c r="J277" s="51"/>
      <c r="K277" s="51"/>
      <c r="L277" s="51"/>
      <c r="M277" s="51"/>
      <c r="N277" s="51"/>
      <c r="O277" s="51"/>
      <c r="P277" s="51"/>
      <c r="Q277" s="52"/>
      <c r="R277" s="212">
        <f>S274*J273</f>
        <v>0</v>
      </c>
      <c r="S277" s="212"/>
      <c r="T277" s="53"/>
    </row>
    <row r="278" spans="1:20" ht="24" customHeight="1">
      <c r="A278" s="50" t="s">
        <v>110</v>
      </c>
      <c r="B278" s="54">
        <f>IF($T278=0,0,VLOOKUP($T278,単価データ!$A$1:$AH$10714,16,FALSE))</f>
        <v>0</v>
      </c>
      <c r="C278" s="54">
        <f>IF($T278=0,0,VLOOKUP($T278,単価データ!$A$1:$AH$10714,17,FALSE))</f>
        <v>0</v>
      </c>
      <c r="D278" s="54">
        <f>IF($T278=0,0,VLOOKUP($T278,単価データ!$A$1:$AH$10714,19,FALSE))</f>
        <v>0</v>
      </c>
      <c r="E278" s="54">
        <f>IF($T278=0,0,VLOOKUP($T278,単価データ!$A$1:$AH$10714,22,FALSE))</f>
        <v>0</v>
      </c>
      <c r="F278" s="54">
        <f>IF($T278=0,0,VLOOKUP($T278,単価データ!$A$1:$AH$10714,23,FALSE))</f>
        <v>0</v>
      </c>
      <c r="G278" s="54">
        <f>IF($T278=0,0,VLOOKUP($T278,単価データ!$A$1:$AH$10714,24,FALSE))</f>
        <v>0</v>
      </c>
      <c r="H278" s="54">
        <f>IF($T278=0,0,VLOOKUP($T278,単価データ!$A$1:$AH$10714,25,FALSE))</f>
        <v>0</v>
      </c>
      <c r="I278" s="54">
        <f>IF($T278=0,0,VLOOKUP($T278,単価データ!$A$1:$AH$10714,26,FALSE))</f>
        <v>0</v>
      </c>
      <c r="J278" s="54">
        <f>IF($T278=0,0,VLOOKUP($T278,単価データ!$A$1:$AH$10714,27,FALSE))</f>
        <v>0</v>
      </c>
      <c r="K278" s="54">
        <f>IF($T278=0,0,VLOOKUP($T278,単価データ!$A$1:$AH$10714,28,FALSE))</f>
        <v>0</v>
      </c>
      <c r="L278" s="54">
        <f>IF($T278=0,0,VLOOKUP($T278,単価データ!$A$1:$AH$10714,29,FALSE))</f>
        <v>0</v>
      </c>
      <c r="M278" s="54">
        <f>IF($T278=0,0,VLOOKUP($T278,単価データ!$A$1:$AH$10714,30,FALSE))</f>
        <v>0</v>
      </c>
      <c r="N278" s="54">
        <f>IF($T278=0,0,VLOOKUP($T278,単価データ!$A$1:$AH$10714,31,FALSE))</f>
        <v>0</v>
      </c>
      <c r="O278" s="54">
        <f>IF($T278=0,0,VLOOKUP($T278,単価データ!$A$1:$AH$10714,32,FALSE))</f>
        <v>0</v>
      </c>
      <c r="P278" s="54">
        <f>IF($T278=0,0,VLOOKUP($T278,単価データ!$A$1:$AH$10714,33,FALSE))</f>
        <v>0</v>
      </c>
      <c r="Q278" s="55" t="s">
        <v>111</v>
      </c>
      <c r="R278" s="213" t="s">
        <v>112</v>
      </c>
      <c r="S278" s="213"/>
      <c r="T278" s="56"/>
    </row>
    <row r="279" spans="1:20" ht="25.5">
      <c r="A279" s="50" t="s">
        <v>113</v>
      </c>
      <c r="B279" s="52">
        <f t="shared" ref="B279:P279" si="72">B276*B277</f>
        <v>0</v>
      </c>
      <c r="C279" s="52">
        <f t="shared" si="72"/>
        <v>0</v>
      </c>
      <c r="D279" s="52">
        <f t="shared" si="72"/>
        <v>0</v>
      </c>
      <c r="E279" s="52">
        <f t="shared" si="72"/>
        <v>0</v>
      </c>
      <c r="F279" s="52">
        <f t="shared" si="72"/>
        <v>0</v>
      </c>
      <c r="G279" s="52">
        <f t="shared" si="72"/>
        <v>0</v>
      </c>
      <c r="H279" s="52">
        <f t="shared" si="72"/>
        <v>0</v>
      </c>
      <c r="I279" s="52">
        <f t="shared" si="72"/>
        <v>0</v>
      </c>
      <c r="J279" s="52">
        <f t="shared" si="72"/>
        <v>0</v>
      </c>
      <c r="K279" s="52">
        <f t="shared" si="72"/>
        <v>0</v>
      </c>
      <c r="L279" s="52">
        <f t="shared" si="72"/>
        <v>0</v>
      </c>
      <c r="M279" s="52">
        <f t="shared" si="72"/>
        <v>0</v>
      </c>
      <c r="N279" s="52">
        <f t="shared" si="72"/>
        <v>0</v>
      </c>
      <c r="O279" s="52">
        <f t="shared" si="72"/>
        <v>0</v>
      </c>
      <c r="P279" s="52">
        <f t="shared" si="72"/>
        <v>0</v>
      </c>
      <c r="Q279" s="52">
        <f t="shared" ref="Q279:Q280" si="73">SUM(B279:P279)</f>
        <v>0</v>
      </c>
      <c r="R279" s="213">
        <f>IF(S274=0,0,IF(J272=Q276,Q279,ROUNDDOWN((J272/Q276)*Q279,0)))</f>
        <v>0</v>
      </c>
      <c r="S279" s="213"/>
      <c r="T279" s="53"/>
    </row>
    <row r="280" spans="1:20" ht="25.5">
      <c r="A280" s="57" t="s">
        <v>114</v>
      </c>
      <c r="B280" s="58">
        <f t="shared" ref="B280:P280" si="74">B276*B278</f>
        <v>0</v>
      </c>
      <c r="C280" s="58">
        <f t="shared" si="74"/>
        <v>0</v>
      </c>
      <c r="D280" s="58">
        <f t="shared" si="74"/>
        <v>0</v>
      </c>
      <c r="E280" s="58">
        <f t="shared" si="74"/>
        <v>0</v>
      </c>
      <c r="F280" s="58">
        <f t="shared" si="74"/>
        <v>0</v>
      </c>
      <c r="G280" s="58">
        <f t="shared" si="74"/>
        <v>0</v>
      </c>
      <c r="H280" s="58">
        <f t="shared" si="74"/>
        <v>0</v>
      </c>
      <c r="I280" s="58">
        <f t="shared" si="74"/>
        <v>0</v>
      </c>
      <c r="J280" s="58">
        <f t="shared" si="74"/>
        <v>0</v>
      </c>
      <c r="K280" s="58">
        <f t="shared" si="74"/>
        <v>0</v>
      </c>
      <c r="L280" s="58">
        <f t="shared" si="74"/>
        <v>0</v>
      </c>
      <c r="M280" s="58">
        <f t="shared" si="74"/>
        <v>0</v>
      </c>
      <c r="N280" s="58">
        <f t="shared" si="74"/>
        <v>0</v>
      </c>
      <c r="O280" s="58">
        <f t="shared" si="74"/>
        <v>0</v>
      </c>
      <c r="P280" s="58">
        <f t="shared" si="74"/>
        <v>0</v>
      </c>
      <c r="Q280" s="58">
        <f t="shared" si="73"/>
        <v>0</v>
      </c>
      <c r="R280" s="211" t="s">
        <v>115</v>
      </c>
      <c r="S280" s="211"/>
      <c r="T280" s="53"/>
    </row>
    <row r="281" spans="1:20" ht="26.25" customHeight="1">
      <c r="A281" s="59" t="s">
        <v>116</v>
      </c>
      <c r="B281" s="214" t="s">
        <v>117</v>
      </c>
      <c r="C281" s="214"/>
      <c r="D281" s="214"/>
      <c r="E281" s="214"/>
      <c r="F281" s="214"/>
      <c r="G281" s="214"/>
      <c r="H281" s="214"/>
      <c r="I281" s="60">
        <f>Q280</f>
        <v>0</v>
      </c>
      <c r="J281" s="61" t="s">
        <v>118</v>
      </c>
      <c r="K281" s="60">
        <f>Q276</f>
        <v>0</v>
      </c>
      <c r="L281" s="62" t="s">
        <v>53</v>
      </c>
      <c r="M281" s="60"/>
      <c r="N281" s="61"/>
      <c r="O281" s="63">
        <f>IF(K281=0,0,I281/K281)</f>
        <v>0</v>
      </c>
      <c r="P281" s="64" t="s">
        <v>69</v>
      </c>
      <c r="Q281" s="65">
        <f>IF(LEN(ROUND(O281,0))&lt;4,ROUND(O281,0),ROUND(O281,-(LEN(ROUND(O281,0))-3)))</f>
        <v>0</v>
      </c>
      <c r="R281" s="213">
        <f>S274*Q281</f>
        <v>0</v>
      </c>
      <c r="S281" s="213"/>
      <c r="T281" s="53"/>
    </row>
    <row r="283" spans="1:20">
      <c r="A283" s="38" t="s">
        <v>149</v>
      </c>
      <c r="B283" s="215" t="s">
        <v>97</v>
      </c>
      <c r="C283" s="215"/>
      <c r="D283" s="215"/>
      <c r="E283" s="215"/>
      <c r="F283" s="215"/>
      <c r="G283" s="215"/>
      <c r="H283" s="215"/>
      <c r="I283" s="39" t="s">
        <v>53</v>
      </c>
      <c r="J283" s="40">
        <v>1</v>
      </c>
      <c r="K283" s="68" t="s">
        <v>125</v>
      </c>
      <c r="L283" s="42"/>
      <c r="M283" s="43"/>
      <c r="N283" s="43"/>
      <c r="O283" s="43"/>
      <c r="P283" s="43"/>
      <c r="Q283" s="43"/>
      <c r="R283" s="43"/>
      <c r="S283" s="44"/>
    </row>
    <row r="284" spans="1:20">
      <c r="A284" s="45"/>
      <c r="B284" s="215" t="s">
        <v>100</v>
      </c>
      <c r="C284" s="215"/>
      <c r="D284" s="215"/>
      <c r="E284" s="215"/>
      <c r="F284" s="215"/>
      <c r="G284" s="215"/>
      <c r="H284" s="215"/>
      <c r="I284" s="39" t="s">
        <v>53</v>
      </c>
      <c r="J284" s="40"/>
      <c r="K284" s="39" t="s">
        <v>101</v>
      </c>
      <c r="L284" s="46"/>
      <c r="M284" s="47"/>
      <c r="N284" s="47"/>
      <c r="O284" s="47"/>
      <c r="P284" s="47"/>
      <c r="Q284" s="47"/>
      <c r="R284" s="43"/>
      <c r="S284" s="44"/>
    </row>
    <row r="285" spans="1:20" ht="13.5" customHeight="1">
      <c r="A285" s="38" t="s">
        <v>102</v>
      </c>
      <c r="B285" s="216" t="s">
        <v>103</v>
      </c>
      <c r="C285" s="216"/>
      <c r="D285" s="216"/>
      <c r="E285" s="216"/>
      <c r="F285" s="216"/>
      <c r="G285" s="216"/>
      <c r="H285" s="216"/>
      <c r="I285" s="216"/>
      <c r="J285" s="216"/>
      <c r="K285" s="216"/>
      <c r="L285" s="216"/>
      <c r="M285" s="216"/>
      <c r="N285" s="216"/>
      <c r="O285" s="216"/>
      <c r="P285" s="216"/>
      <c r="Q285" s="216"/>
      <c r="R285" s="217" t="s">
        <v>104</v>
      </c>
      <c r="S285" s="218">
        <f>IF(J283&gt;Q287,0,J283)</f>
        <v>0</v>
      </c>
      <c r="T285" s="210" t="s">
        <v>105</v>
      </c>
    </row>
    <row r="286" spans="1:20" ht="27.75" customHeight="1">
      <c r="A286" s="45"/>
      <c r="B286" s="48">
        <v>3</v>
      </c>
      <c r="C286" s="48">
        <v>4</v>
      </c>
      <c r="D286" s="48">
        <v>5</v>
      </c>
      <c r="E286" s="48">
        <v>6</v>
      </c>
      <c r="F286" s="48">
        <v>7</v>
      </c>
      <c r="G286" s="48">
        <v>8</v>
      </c>
      <c r="H286" s="48">
        <v>9</v>
      </c>
      <c r="I286" s="48">
        <v>10</v>
      </c>
      <c r="J286" s="48">
        <v>11</v>
      </c>
      <c r="K286" s="48">
        <v>12</v>
      </c>
      <c r="L286" s="48">
        <v>1</v>
      </c>
      <c r="M286" s="48">
        <v>2</v>
      </c>
      <c r="N286" s="48">
        <v>3</v>
      </c>
      <c r="O286" s="48">
        <v>4</v>
      </c>
      <c r="P286" s="48">
        <v>5</v>
      </c>
      <c r="Q286" s="49" t="s">
        <v>107</v>
      </c>
      <c r="R286" s="217"/>
      <c r="S286" s="218"/>
      <c r="T286" s="210"/>
    </row>
    <row r="287" spans="1:20" ht="28.5" customHeight="1">
      <c r="A287" s="97" t="s">
        <v>517</v>
      </c>
      <c r="B287" s="51"/>
      <c r="C287" s="51"/>
      <c r="D287" s="51"/>
      <c r="E287" s="51"/>
      <c r="F287" s="51"/>
      <c r="G287" s="51"/>
      <c r="H287" s="51"/>
      <c r="I287" s="51"/>
      <c r="J287" s="51"/>
      <c r="K287" s="51"/>
      <c r="L287" s="51"/>
      <c r="M287" s="51"/>
      <c r="N287" s="51"/>
      <c r="O287" s="51"/>
      <c r="P287" s="51"/>
      <c r="Q287" s="52">
        <f>SUM(B287:P287)</f>
        <v>0</v>
      </c>
      <c r="R287" s="211" t="s">
        <v>108</v>
      </c>
      <c r="S287" s="211"/>
      <c r="T287" s="53"/>
    </row>
    <row r="288" spans="1:20" ht="24" customHeight="1">
      <c r="A288" s="50" t="s">
        <v>109</v>
      </c>
      <c r="B288" s="51"/>
      <c r="C288" s="51"/>
      <c r="D288" s="51"/>
      <c r="E288" s="51"/>
      <c r="F288" s="51"/>
      <c r="G288" s="51"/>
      <c r="H288" s="51"/>
      <c r="I288" s="51"/>
      <c r="J288" s="51"/>
      <c r="K288" s="51"/>
      <c r="L288" s="51"/>
      <c r="M288" s="51"/>
      <c r="N288" s="51"/>
      <c r="O288" s="51"/>
      <c r="P288" s="51"/>
      <c r="Q288" s="52"/>
      <c r="R288" s="212">
        <f>S285*J284</f>
        <v>0</v>
      </c>
      <c r="S288" s="212"/>
      <c r="T288" s="53"/>
    </row>
    <row r="289" spans="1:20" ht="24" customHeight="1">
      <c r="A289" s="50" t="s">
        <v>110</v>
      </c>
      <c r="B289" s="54">
        <f>IF($T289=0,0,VLOOKUP($T289,単価データ!$A$1:$AH$10714,16,FALSE))</f>
        <v>0</v>
      </c>
      <c r="C289" s="54">
        <f>IF($T289=0,0,VLOOKUP($T289,単価データ!$A$1:$AH$10714,17,FALSE))</f>
        <v>0</v>
      </c>
      <c r="D289" s="54">
        <f>IF($T289=0,0,VLOOKUP($T289,単価データ!$A$1:$AH$10714,19,FALSE))</f>
        <v>0</v>
      </c>
      <c r="E289" s="54">
        <f>IF($T289=0,0,VLOOKUP($T289,単価データ!$A$1:$AH$10714,22,FALSE))</f>
        <v>0</v>
      </c>
      <c r="F289" s="54">
        <f>IF($T289=0,0,VLOOKUP($T289,単価データ!$A$1:$AH$10714,23,FALSE))</f>
        <v>0</v>
      </c>
      <c r="G289" s="54">
        <f>IF($T289=0,0,VLOOKUP($T289,単価データ!$A$1:$AH$10714,24,FALSE))</f>
        <v>0</v>
      </c>
      <c r="H289" s="54">
        <f>IF($T289=0,0,VLOOKUP($T289,単価データ!$A$1:$AH$10714,25,FALSE))</f>
        <v>0</v>
      </c>
      <c r="I289" s="54">
        <f>IF($T289=0,0,VLOOKUP($T289,単価データ!$A$1:$AH$10714,26,FALSE))</f>
        <v>0</v>
      </c>
      <c r="J289" s="54">
        <f>IF($T289=0,0,VLOOKUP($T289,単価データ!$A$1:$AH$10714,27,FALSE))</f>
        <v>0</v>
      </c>
      <c r="K289" s="54">
        <f>IF($T289=0,0,VLOOKUP($T289,単価データ!$A$1:$AH$10714,28,FALSE))</f>
        <v>0</v>
      </c>
      <c r="L289" s="54">
        <f>IF($T289=0,0,VLOOKUP($T289,単価データ!$A$1:$AH$10714,29,FALSE))</f>
        <v>0</v>
      </c>
      <c r="M289" s="54">
        <f>IF($T289=0,0,VLOOKUP($T289,単価データ!$A$1:$AH$10714,30,FALSE))</f>
        <v>0</v>
      </c>
      <c r="N289" s="54">
        <f>IF($T289=0,0,VLOOKUP($T289,単価データ!$A$1:$AH$10714,31,FALSE))</f>
        <v>0</v>
      </c>
      <c r="O289" s="54">
        <f>IF($T289=0,0,VLOOKUP($T289,単価データ!$A$1:$AH$10714,32,FALSE))</f>
        <v>0</v>
      </c>
      <c r="P289" s="54">
        <f>IF($T289=0,0,VLOOKUP($T289,単価データ!$A$1:$AH$10714,33,FALSE))</f>
        <v>0</v>
      </c>
      <c r="Q289" s="55" t="s">
        <v>111</v>
      </c>
      <c r="R289" s="213" t="s">
        <v>112</v>
      </c>
      <c r="S289" s="213"/>
      <c r="T289" s="56"/>
    </row>
    <row r="290" spans="1:20" ht="25.5">
      <c r="A290" s="50" t="s">
        <v>113</v>
      </c>
      <c r="B290" s="52">
        <f t="shared" ref="B290:P290" si="75">B287*B288</f>
        <v>0</v>
      </c>
      <c r="C290" s="52">
        <f t="shared" si="75"/>
        <v>0</v>
      </c>
      <c r="D290" s="52">
        <f t="shared" si="75"/>
        <v>0</v>
      </c>
      <c r="E290" s="52">
        <f t="shared" si="75"/>
        <v>0</v>
      </c>
      <c r="F290" s="52">
        <f t="shared" si="75"/>
        <v>0</v>
      </c>
      <c r="G290" s="52">
        <f t="shared" si="75"/>
        <v>0</v>
      </c>
      <c r="H290" s="52">
        <f t="shared" si="75"/>
        <v>0</v>
      </c>
      <c r="I290" s="52">
        <f t="shared" si="75"/>
        <v>0</v>
      </c>
      <c r="J290" s="52">
        <f t="shared" si="75"/>
        <v>0</v>
      </c>
      <c r="K290" s="52">
        <f t="shared" si="75"/>
        <v>0</v>
      </c>
      <c r="L290" s="52">
        <f t="shared" si="75"/>
        <v>0</v>
      </c>
      <c r="M290" s="52">
        <f t="shared" si="75"/>
        <v>0</v>
      </c>
      <c r="N290" s="52">
        <f t="shared" si="75"/>
        <v>0</v>
      </c>
      <c r="O290" s="52">
        <f t="shared" si="75"/>
        <v>0</v>
      </c>
      <c r="P290" s="52">
        <f t="shared" si="75"/>
        <v>0</v>
      </c>
      <c r="Q290" s="52">
        <f t="shared" ref="Q290:Q291" si="76">SUM(B290:P290)</f>
        <v>0</v>
      </c>
      <c r="R290" s="213">
        <f>IF(S285=0,0,IF(J283=Q287,Q290,ROUNDDOWN((J283/Q287)*Q290,0)))</f>
        <v>0</v>
      </c>
      <c r="S290" s="213"/>
      <c r="T290" s="53"/>
    </row>
    <row r="291" spans="1:20" ht="25.5">
      <c r="A291" s="57" t="s">
        <v>114</v>
      </c>
      <c r="B291" s="58">
        <f t="shared" ref="B291:P291" si="77">B287*B289</f>
        <v>0</v>
      </c>
      <c r="C291" s="58">
        <f t="shared" si="77"/>
        <v>0</v>
      </c>
      <c r="D291" s="58">
        <f t="shared" si="77"/>
        <v>0</v>
      </c>
      <c r="E291" s="58">
        <f t="shared" si="77"/>
        <v>0</v>
      </c>
      <c r="F291" s="58">
        <f t="shared" si="77"/>
        <v>0</v>
      </c>
      <c r="G291" s="58">
        <f t="shared" si="77"/>
        <v>0</v>
      </c>
      <c r="H291" s="58">
        <f t="shared" si="77"/>
        <v>0</v>
      </c>
      <c r="I291" s="58">
        <f t="shared" si="77"/>
        <v>0</v>
      </c>
      <c r="J291" s="58">
        <f t="shared" si="77"/>
        <v>0</v>
      </c>
      <c r="K291" s="58">
        <f t="shared" si="77"/>
        <v>0</v>
      </c>
      <c r="L291" s="58">
        <f t="shared" si="77"/>
        <v>0</v>
      </c>
      <c r="M291" s="58">
        <f t="shared" si="77"/>
        <v>0</v>
      </c>
      <c r="N291" s="58">
        <f t="shared" si="77"/>
        <v>0</v>
      </c>
      <c r="O291" s="58">
        <f t="shared" si="77"/>
        <v>0</v>
      </c>
      <c r="P291" s="58">
        <f t="shared" si="77"/>
        <v>0</v>
      </c>
      <c r="Q291" s="58">
        <f t="shared" si="76"/>
        <v>0</v>
      </c>
      <c r="R291" s="211" t="s">
        <v>115</v>
      </c>
      <c r="S291" s="211"/>
      <c r="T291" s="53"/>
    </row>
    <row r="292" spans="1:20" ht="26.25" customHeight="1">
      <c r="A292" s="59" t="s">
        <v>116</v>
      </c>
      <c r="B292" s="214" t="s">
        <v>117</v>
      </c>
      <c r="C292" s="214"/>
      <c r="D292" s="214"/>
      <c r="E292" s="214"/>
      <c r="F292" s="214"/>
      <c r="G292" s="214"/>
      <c r="H292" s="214"/>
      <c r="I292" s="60">
        <f>Q291</f>
        <v>0</v>
      </c>
      <c r="J292" s="61" t="s">
        <v>118</v>
      </c>
      <c r="K292" s="60">
        <f>Q287</f>
        <v>0</v>
      </c>
      <c r="L292" s="62" t="s">
        <v>53</v>
      </c>
      <c r="M292" s="60"/>
      <c r="N292" s="61"/>
      <c r="O292" s="63">
        <f>IF(K292=0,0,I292/K292)</f>
        <v>0</v>
      </c>
      <c r="P292" s="64" t="s">
        <v>69</v>
      </c>
      <c r="Q292" s="65">
        <f>IF(LEN(ROUND(O292,0))&lt;4,ROUND(O292,0),ROUND(O292,-(LEN(ROUND(O292,0))-3)))</f>
        <v>0</v>
      </c>
      <c r="R292" s="213">
        <f>S285*Q292</f>
        <v>0</v>
      </c>
      <c r="S292" s="213"/>
      <c r="T292" s="53"/>
    </row>
    <row r="294" spans="1:20">
      <c r="A294" s="38" t="s">
        <v>150</v>
      </c>
      <c r="B294" s="215" t="s">
        <v>97</v>
      </c>
      <c r="C294" s="215"/>
      <c r="D294" s="215"/>
      <c r="E294" s="215"/>
      <c r="F294" s="215"/>
      <c r="G294" s="215"/>
      <c r="H294" s="215"/>
      <c r="I294" s="39" t="s">
        <v>53</v>
      </c>
      <c r="J294" s="40">
        <v>1</v>
      </c>
      <c r="K294" s="68" t="s">
        <v>125</v>
      </c>
      <c r="L294" s="42"/>
      <c r="M294" s="43"/>
      <c r="N294" s="43"/>
      <c r="O294" s="43"/>
      <c r="P294" s="43"/>
      <c r="Q294" s="43"/>
      <c r="R294" s="43"/>
      <c r="S294" s="44"/>
    </row>
    <row r="295" spans="1:20">
      <c r="A295" s="45"/>
      <c r="B295" s="215" t="s">
        <v>100</v>
      </c>
      <c r="C295" s="215"/>
      <c r="D295" s="215"/>
      <c r="E295" s="215"/>
      <c r="F295" s="215"/>
      <c r="G295" s="215"/>
      <c r="H295" s="215"/>
      <c r="I295" s="39" t="s">
        <v>53</v>
      </c>
      <c r="J295" s="40"/>
      <c r="K295" s="39" t="s">
        <v>101</v>
      </c>
      <c r="L295" s="46"/>
      <c r="M295" s="47"/>
      <c r="N295" s="47"/>
      <c r="O295" s="47"/>
      <c r="P295" s="47"/>
      <c r="Q295" s="47"/>
      <c r="R295" s="43"/>
      <c r="S295" s="44"/>
    </row>
    <row r="296" spans="1:20" ht="13.5" customHeight="1">
      <c r="A296" s="38" t="s">
        <v>102</v>
      </c>
      <c r="B296" s="216" t="s">
        <v>103</v>
      </c>
      <c r="C296" s="216"/>
      <c r="D296" s="216"/>
      <c r="E296" s="216"/>
      <c r="F296" s="216"/>
      <c r="G296" s="216"/>
      <c r="H296" s="216"/>
      <c r="I296" s="216"/>
      <c r="J296" s="216"/>
      <c r="K296" s="216"/>
      <c r="L296" s="216"/>
      <c r="M296" s="216"/>
      <c r="N296" s="216"/>
      <c r="O296" s="216"/>
      <c r="P296" s="216"/>
      <c r="Q296" s="216"/>
      <c r="R296" s="217" t="s">
        <v>104</v>
      </c>
      <c r="S296" s="218">
        <f>IF(J294&gt;Q298,0,J294)</f>
        <v>0</v>
      </c>
      <c r="T296" s="210" t="s">
        <v>105</v>
      </c>
    </row>
    <row r="297" spans="1:20" ht="27.75" customHeight="1">
      <c r="A297" s="45"/>
      <c r="B297" s="48">
        <v>3</v>
      </c>
      <c r="C297" s="48">
        <v>4</v>
      </c>
      <c r="D297" s="48">
        <v>5</v>
      </c>
      <c r="E297" s="48">
        <v>6</v>
      </c>
      <c r="F297" s="48">
        <v>7</v>
      </c>
      <c r="G297" s="48">
        <v>8</v>
      </c>
      <c r="H297" s="48">
        <v>9</v>
      </c>
      <c r="I297" s="48">
        <v>10</v>
      </c>
      <c r="J297" s="48">
        <v>11</v>
      </c>
      <c r="K297" s="48">
        <v>12</v>
      </c>
      <c r="L297" s="48">
        <v>1</v>
      </c>
      <c r="M297" s="48">
        <v>2</v>
      </c>
      <c r="N297" s="48">
        <v>3</v>
      </c>
      <c r="O297" s="48">
        <v>4</v>
      </c>
      <c r="P297" s="48">
        <v>5</v>
      </c>
      <c r="Q297" s="49" t="s">
        <v>107</v>
      </c>
      <c r="R297" s="217"/>
      <c r="S297" s="218"/>
      <c r="T297" s="210"/>
    </row>
    <row r="298" spans="1:20" ht="28.5" customHeight="1">
      <c r="A298" s="97" t="s">
        <v>517</v>
      </c>
      <c r="B298" s="51"/>
      <c r="C298" s="51"/>
      <c r="D298" s="51"/>
      <c r="E298" s="51"/>
      <c r="F298" s="51"/>
      <c r="G298" s="51"/>
      <c r="H298" s="51"/>
      <c r="I298" s="51"/>
      <c r="J298" s="51"/>
      <c r="K298" s="51"/>
      <c r="L298" s="51"/>
      <c r="M298" s="51"/>
      <c r="N298" s="51"/>
      <c r="O298" s="51"/>
      <c r="P298" s="51"/>
      <c r="Q298" s="52">
        <f>SUM(B298:P298)</f>
        <v>0</v>
      </c>
      <c r="R298" s="211" t="s">
        <v>108</v>
      </c>
      <c r="S298" s="211"/>
      <c r="T298" s="53"/>
    </row>
    <row r="299" spans="1:20" ht="24" customHeight="1">
      <c r="A299" s="50" t="s">
        <v>109</v>
      </c>
      <c r="B299" s="51"/>
      <c r="C299" s="51"/>
      <c r="D299" s="51"/>
      <c r="E299" s="51"/>
      <c r="F299" s="51"/>
      <c r="G299" s="51"/>
      <c r="H299" s="51"/>
      <c r="I299" s="51"/>
      <c r="J299" s="51"/>
      <c r="K299" s="51"/>
      <c r="L299" s="51"/>
      <c r="M299" s="51"/>
      <c r="N299" s="51"/>
      <c r="O299" s="51"/>
      <c r="P299" s="51"/>
      <c r="Q299" s="52"/>
      <c r="R299" s="212">
        <f>S296*J295</f>
        <v>0</v>
      </c>
      <c r="S299" s="212"/>
      <c r="T299" s="53"/>
    </row>
    <row r="300" spans="1:20" ht="24" customHeight="1">
      <c r="A300" s="50" t="s">
        <v>110</v>
      </c>
      <c r="B300" s="54">
        <f>IF($T300=0,0,VLOOKUP($T300,単価データ!$A$1:$AH$10714,16,FALSE))</f>
        <v>0</v>
      </c>
      <c r="C300" s="54">
        <f>IF($T300=0,0,VLOOKUP($T300,単価データ!$A$1:$AH$10714,17,FALSE))</f>
        <v>0</v>
      </c>
      <c r="D300" s="54">
        <f>IF($T300=0,0,VLOOKUP($T300,単価データ!$A$1:$AH$10714,19,FALSE))</f>
        <v>0</v>
      </c>
      <c r="E300" s="54">
        <f>IF($T300=0,0,VLOOKUP($T300,単価データ!$A$1:$AH$10714,22,FALSE))</f>
        <v>0</v>
      </c>
      <c r="F300" s="54">
        <f>IF($T300=0,0,VLOOKUP($T300,単価データ!$A$1:$AH$10714,23,FALSE))</f>
        <v>0</v>
      </c>
      <c r="G300" s="54">
        <f>IF($T300=0,0,VLOOKUP($T300,単価データ!$A$1:$AH$10714,24,FALSE))</f>
        <v>0</v>
      </c>
      <c r="H300" s="54">
        <f>IF($T300=0,0,VLOOKUP($T300,単価データ!$A$1:$AH$10714,25,FALSE))</f>
        <v>0</v>
      </c>
      <c r="I300" s="54">
        <f>IF($T300=0,0,VLOOKUP($T300,単価データ!$A$1:$AH$10714,26,FALSE))</f>
        <v>0</v>
      </c>
      <c r="J300" s="54">
        <f>IF($T300=0,0,VLOOKUP($T300,単価データ!$A$1:$AH$10714,27,FALSE))</f>
        <v>0</v>
      </c>
      <c r="K300" s="54">
        <f>IF($T300=0,0,VLOOKUP($T300,単価データ!$A$1:$AH$10714,28,FALSE))</f>
        <v>0</v>
      </c>
      <c r="L300" s="54">
        <f>IF($T300=0,0,VLOOKUP($T300,単価データ!$A$1:$AH$10714,29,FALSE))</f>
        <v>0</v>
      </c>
      <c r="M300" s="54">
        <f>IF($T300=0,0,VLOOKUP($T300,単価データ!$A$1:$AH$10714,30,FALSE))</f>
        <v>0</v>
      </c>
      <c r="N300" s="54">
        <f>IF($T300=0,0,VLOOKUP($T300,単価データ!$A$1:$AH$10714,31,FALSE))</f>
        <v>0</v>
      </c>
      <c r="O300" s="54">
        <f>IF($T300=0,0,VLOOKUP($T300,単価データ!$A$1:$AH$10714,32,FALSE))</f>
        <v>0</v>
      </c>
      <c r="P300" s="54">
        <f>IF($T300=0,0,VLOOKUP($T300,単価データ!$A$1:$AH$10714,33,FALSE))</f>
        <v>0</v>
      </c>
      <c r="Q300" s="55" t="s">
        <v>111</v>
      </c>
      <c r="R300" s="213" t="s">
        <v>112</v>
      </c>
      <c r="S300" s="213"/>
      <c r="T300" s="56"/>
    </row>
    <row r="301" spans="1:20" ht="25.5">
      <c r="A301" s="50" t="s">
        <v>113</v>
      </c>
      <c r="B301" s="52">
        <f t="shared" ref="B301:P301" si="78">B298*B299</f>
        <v>0</v>
      </c>
      <c r="C301" s="52">
        <f t="shared" si="78"/>
        <v>0</v>
      </c>
      <c r="D301" s="52">
        <f t="shared" si="78"/>
        <v>0</v>
      </c>
      <c r="E301" s="52">
        <f t="shared" si="78"/>
        <v>0</v>
      </c>
      <c r="F301" s="52">
        <f t="shared" si="78"/>
        <v>0</v>
      </c>
      <c r="G301" s="52">
        <f t="shared" si="78"/>
        <v>0</v>
      </c>
      <c r="H301" s="52">
        <f t="shared" si="78"/>
        <v>0</v>
      </c>
      <c r="I301" s="52">
        <f t="shared" si="78"/>
        <v>0</v>
      </c>
      <c r="J301" s="52">
        <f t="shared" si="78"/>
        <v>0</v>
      </c>
      <c r="K301" s="52">
        <f t="shared" si="78"/>
        <v>0</v>
      </c>
      <c r="L301" s="52">
        <f t="shared" si="78"/>
        <v>0</v>
      </c>
      <c r="M301" s="52">
        <f t="shared" si="78"/>
        <v>0</v>
      </c>
      <c r="N301" s="52">
        <f t="shared" si="78"/>
        <v>0</v>
      </c>
      <c r="O301" s="52">
        <f t="shared" si="78"/>
        <v>0</v>
      </c>
      <c r="P301" s="52">
        <f t="shared" si="78"/>
        <v>0</v>
      </c>
      <c r="Q301" s="52">
        <f t="shared" ref="Q301:Q302" si="79">SUM(B301:P301)</f>
        <v>0</v>
      </c>
      <c r="R301" s="213">
        <f>IF(S296=0,0,IF(J294=Q298,Q301,ROUNDDOWN((J294/Q298)*Q301,0)))</f>
        <v>0</v>
      </c>
      <c r="S301" s="213"/>
      <c r="T301" s="53"/>
    </row>
    <row r="302" spans="1:20" ht="25.5">
      <c r="A302" s="57" t="s">
        <v>114</v>
      </c>
      <c r="B302" s="58">
        <f t="shared" ref="B302:P302" si="80">B298*B300</f>
        <v>0</v>
      </c>
      <c r="C302" s="58">
        <f t="shared" si="80"/>
        <v>0</v>
      </c>
      <c r="D302" s="58">
        <f t="shared" si="80"/>
        <v>0</v>
      </c>
      <c r="E302" s="58">
        <f t="shared" si="80"/>
        <v>0</v>
      </c>
      <c r="F302" s="58">
        <f t="shared" si="80"/>
        <v>0</v>
      </c>
      <c r="G302" s="58">
        <f t="shared" si="80"/>
        <v>0</v>
      </c>
      <c r="H302" s="58">
        <f t="shared" si="80"/>
        <v>0</v>
      </c>
      <c r="I302" s="58">
        <f t="shared" si="80"/>
        <v>0</v>
      </c>
      <c r="J302" s="58">
        <f t="shared" si="80"/>
        <v>0</v>
      </c>
      <c r="K302" s="58">
        <f t="shared" si="80"/>
        <v>0</v>
      </c>
      <c r="L302" s="58">
        <f t="shared" si="80"/>
        <v>0</v>
      </c>
      <c r="M302" s="58">
        <f t="shared" si="80"/>
        <v>0</v>
      </c>
      <c r="N302" s="58">
        <f t="shared" si="80"/>
        <v>0</v>
      </c>
      <c r="O302" s="58">
        <f t="shared" si="80"/>
        <v>0</v>
      </c>
      <c r="P302" s="58">
        <f t="shared" si="80"/>
        <v>0</v>
      </c>
      <c r="Q302" s="58">
        <f t="shared" si="79"/>
        <v>0</v>
      </c>
      <c r="R302" s="211" t="s">
        <v>115</v>
      </c>
      <c r="S302" s="211"/>
      <c r="T302" s="53"/>
    </row>
    <row r="303" spans="1:20" ht="26.25" customHeight="1">
      <c r="A303" s="59" t="s">
        <v>116</v>
      </c>
      <c r="B303" s="214" t="s">
        <v>117</v>
      </c>
      <c r="C303" s="214"/>
      <c r="D303" s="214"/>
      <c r="E303" s="214"/>
      <c r="F303" s="214"/>
      <c r="G303" s="214"/>
      <c r="H303" s="214"/>
      <c r="I303" s="60">
        <f>Q302</f>
        <v>0</v>
      </c>
      <c r="J303" s="61" t="s">
        <v>118</v>
      </c>
      <c r="K303" s="60">
        <f>Q298</f>
        <v>0</v>
      </c>
      <c r="L303" s="62" t="s">
        <v>53</v>
      </c>
      <c r="M303" s="60"/>
      <c r="N303" s="61"/>
      <c r="O303" s="63">
        <f>IF(K303=0,0,I303/K303)</f>
        <v>0</v>
      </c>
      <c r="P303" s="64" t="s">
        <v>69</v>
      </c>
      <c r="Q303" s="65">
        <f>IF(LEN(ROUND(O303,0))&lt;4,ROUND(O303,0),ROUND(O303,-(LEN(ROUND(O303,0))-3)))</f>
        <v>0</v>
      </c>
      <c r="R303" s="213">
        <f>S296*Q303</f>
        <v>0</v>
      </c>
      <c r="S303" s="213"/>
      <c r="T303" s="53"/>
    </row>
    <row r="305" spans="1:20">
      <c r="A305" s="38" t="s">
        <v>151</v>
      </c>
      <c r="B305" s="215" t="s">
        <v>97</v>
      </c>
      <c r="C305" s="215"/>
      <c r="D305" s="215"/>
      <c r="E305" s="215"/>
      <c r="F305" s="215"/>
      <c r="G305" s="215"/>
      <c r="H305" s="215"/>
      <c r="I305" s="39" t="s">
        <v>53</v>
      </c>
      <c r="J305" s="40">
        <v>1</v>
      </c>
      <c r="K305" s="68" t="s">
        <v>125</v>
      </c>
      <c r="L305" s="42"/>
      <c r="M305" s="43"/>
      <c r="N305" s="43"/>
      <c r="O305" s="43"/>
      <c r="P305" s="43"/>
      <c r="Q305" s="43"/>
      <c r="R305" s="43"/>
      <c r="S305" s="44"/>
    </row>
    <row r="306" spans="1:20">
      <c r="A306" s="45"/>
      <c r="B306" s="215" t="s">
        <v>100</v>
      </c>
      <c r="C306" s="215"/>
      <c r="D306" s="215"/>
      <c r="E306" s="215"/>
      <c r="F306" s="215"/>
      <c r="G306" s="215"/>
      <c r="H306" s="215"/>
      <c r="I306" s="39" t="s">
        <v>53</v>
      </c>
      <c r="J306" s="40"/>
      <c r="K306" s="39" t="s">
        <v>101</v>
      </c>
      <c r="L306" s="46"/>
      <c r="M306" s="47"/>
      <c r="N306" s="47"/>
      <c r="O306" s="47"/>
      <c r="P306" s="47"/>
      <c r="Q306" s="47"/>
      <c r="R306" s="43"/>
      <c r="S306" s="44"/>
    </row>
    <row r="307" spans="1:20" ht="13.5" customHeight="1">
      <c r="A307" s="38" t="s">
        <v>102</v>
      </c>
      <c r="B307" s="216" t="s">
        <v>103</v>
      </c>
      <c r="C307" s="216"/>
      <c r="D307" s="216"/>
      <c r="E307" s="216"/>
      <c r="F307" s="216"/>
      <c r="G307" s="216"/>
      <c r="H307" s="216"/>
      <c r="I307" s="216"/>
      <c r="J307" s="216"/>
      <c r="K307" s="216"/>
      <c r="L307" s="216"/>
      <c r="M307" s="216"/>
      <c r="N307" s="216"/>
      <c r="O307" s="216"/>
      <c r="P307" s="216"/>
      <c r="Q307" s="216"/>
      <c r="R307" s="217" t="s">
        <v>104</v>
      </c>
      <c r="S307" s="218">
        <f>IF(J305&gt;Q309,0,J305)</f>
        <v>0</v>
      </c>
      <c r="T307" s="210" t="s">
        <v>105</v>
      </c>
    </row>
    <row r="308" spans="1:20" ht="27.75" customHeight="1">
      <c r="A308" s="45"/>
      <c r="B308" s="48">
        <v>3</v>
      </c>
      <c r="C308" s="48">
        <v>4</v>
      </c>
      <c r="D308" s="48">
        <v>5</v>
      </c>
      <c r="E308" s="48">
        <v>6</v>
      </c>
      <c r="F308" s="48">
        <v>7</v>
      </c>
      <c r="G308" s="48">
        <v>8</v>
      </c>
      <c r="H308" s="48">
        <v>9</v>
      </c>
      <c r="I308" s="48">
        <v>10</v>
      </c>
      <c r="J308" s="48">
        <v>11</v>
      </c>
      <c r="K308" s="48">
        <v>12</v>
      </c>
      <c r="L308" s="48">
        <v>1</v>
      </c>
      <c r="M308" s="48">
        <v>2</v>
      </c>
      <c r="N308" s="48">
        <v>3</v>
      </c>
      <c r="O308" s="48">
        <v>4</v>
      </c>
      <c r="P308" s="48">
        <v>5</v>
      </c>
      <c r="Q308" s="49" t="s">
        <v>107</v>
      </c>
      <c r="R308" s="217"/>
      <c r="S308" s="218"/>
      <c r="T308" s="210"/>
    </row>
    <row r="309" spans="1:20" ht="28.5" customHeight="1">
      <c r="A309" s="97" t="s">
        <v>517</v>
      </c>
      <c r="B309" s="51"/>
      <c r="C309" s="51"/>
      <c r="D309" s="51"/>
      <c r="E309" s="51"/>
      <c r="F309" s="51"/>
      <c r="G309" s="51"/>
      <c r="H309" s="51"/>
      <c r="I309" s="51"/>
      <c r="J309" s="51"/>
      <c r="K309" s="51"/>
      <c r="L309" s="51"/>
      <c r="M309" s="51"/>
      <c r="N309" s="51"/>
      <c r="O309" s="51"/>
      <c r="P309" s="51"/>
      <c r="Q309" s="52">
        <f>SUM(B309:P309)</f>
        <v>0</v>
      </c>
      <c r="R309" s="211" t="s">
        <v>108</v>
      </c>
      <c r="S309" s="211"/>
      <c r="T309" s="53"/>
    </row>
    <row r="310" spans="1:20" ht="24" customHeight="1">
      <c r="A310" s="50" t="s">
        <v>109</v>
      </c>
      <c r="B310" s="51"/>
      <c r="C310" s="51"/>
      <c r="D310" s="51"/>
      <c r="E310" s="51"/>
      <c r="F310" s="51"/>
      <c r="G310" s="51"/>
      <c r="H310" s="51"/>
      <c r="I310" s="51"/>
      <c r="J310" s="51"/>
      <c r="K310" s="51"/>
      <c r="L310" s="51"/>
      <c r="M310" s="51"/>
      <c r="N310" s="51"/>
      <c r="O310" s="51"/>
      <c r="P310" s="51"/>
      <c r="Q310" s="52"/>
      <c r="R310" s="212">
        <f>S307*J306</f>
        <v>0</v>
      </c>
      <c r="S310" s="212"/>
      <c r="T310" s="53"/>
    </row>
    <row r="311" spans="1:20" ht="24" customHeight="1">
      <c r="A311" s="50" t="s">
        <v>110</v>
      </c>
      <c r="B311" s="54">
        <f>IF($T311=0,0,VLOOKUP($T311,単価データ!$A$1:$AH$10714,16,FALSE))</f>
        <v>0</v>
      </c>
      <c r="C311" s="54">
        <f>IF($T311=0,0,VLOOKUP($T311,単価データ!$A$1:$AH$10714,17,FALSE))</f>
        <v>0</v>
      </c>
      <c r="D311" s="54">
        <f>IF($T311=0,0,VLOOKUP($T311,単価データ!$A$1:$AH$10714,19,FALSE))</f>
        <v>0</v>
      </c>
      <c r="E311" s="54">
        <f>IF($T311=0,0,VLOOKUP($T311,単価データ!$A$1:$AH$10714,22,FALSE))</f>
        <v>0</v>
      </c>
      <c r="F311" s="54">
        <f>IF($T311=0,0,VLOOKUP($T311,単価データ!$A$1:$AH$10714,23,FALSE))</f>
        <v>0</v>
      </c>
      <c r="G311" s="54">
        <f>IF($T311=0,0,VLOOKUP($T311,単価データ!$A$1:$AH$10714,24,FALSE))</f>
        <v>0</v>
      </c>
      <c r="H311" s="54">
        <f>IF($T311=0,0,VLOOKUP($T311,単価データ!$A$1:$AH$10714,25,FALSE))</f>
        <v>0</v>
      </c>
      <c r="I311" s="54">
        <f>IF($T311=0,0,VLOOKUP($T311,単価データ!$A$1:$AH$10714,26,FALSE))</f>
        <v>0</v>
      </c>
      <c r="J311" s="54">
        <f>IF($T311=0,0,VLOOKUP($T311,単価データ!$A$1:$AH$10714,27,FALSE))</f>
        <v>0</v>
      </c>
      <c r="K311" s="54">
        <f>IF($T311=0,0,VLOOKUP($T311,単価データ!$A$1:$AH$10714,28,FALSE))</f>
        <v>0</v>
      </c>
      <c r="L311" s="54">
        <f>IF($T311=0,0,VLOOKUP($T311,単価データ!$A$1:$AH$10714,29,FALSE))</f>
        <v>0</v>
      </c>
      <c r="M311" s="54">
        <f>IF($T311=0,0,VLOOKUP($T311,単価データ!$A$1:$AH$10714,30,FALSE))</f>
        <v>0</v>
      </c>
      <c r="N311" s="54">
        <f>IF($T311=0,0,VLOOKUP($T311,単価データ!$A$1:$AH$10714,31,FALSE))</f>
        <v>0</v>
      </c>
      <c r="O311" s="54">
        <f>IF($T311=0,0,VLOOKUP($T311,単価データ!$A$1:$AH$10714,32,FALSE))</f>
        <v>0</v>
      </c>
      <c r="P311" s="54">
        <f>IF($T311=0,0,VLOOKUP($T311,単価データ!$A$1:$AH$10714,33,FALSE))</f>
        <v>0</v>
      </c>
      <c r="Q311" s="55" t="s">
        <v>111</v>
      </c>
      <c r="R311" s="213" t="s">
        <v>112</v>
      </c>
      <c r="S311" s="213"/>
      <c r="T311" s="56"/>
    </row>
    <row r="312" spans="1:20" ht="25.5">
      <c r="A312" s="50" t="s">
        <v>113</v>
      </c>
      <c r="B312" s="52">
        <f t="shared" ref="B312:P312" si="81">B309*B310</f>
        <v>0</v>
      </c>
      <c r="C312" s="52">
        <f t="shared" si="81"/>
        <v>0</v>
      </c>
      <c r="D312" s="52">
        <f t="shared" si="81"/>
        <v>0</v>
      </c>
      <c r="E312" s="52">
        <f t="shared" si="81"/>
        <v>0</v>
      </c>
      <c r="F312" s="52">
        <f t="shared" si="81"/>
        <v>0</v>
      </c>
      <c r="G312" s="52">
        <f t="shared" si="81"/>
        <v>0</v>
      </c>
      <c r="H312" s="52">
        <f t="shared" si="81"/>
        <v>0</v>
      </c>
      <c r="I312" s="52">
        <f t="shared" si="81"/>
        <v>0</v>
      </c>
      <c r="J312" s="52">
        <f t="shared" si="81"/>
        <v>0</v>
      </c>
      <c r="K312" s="52">
        <f t="shared" si="81"/>
        <v>0</v>
      </c>
      <c r="L312" s="52">
        <f t="shared" si="81"/>
        <v>0</v>
      </c>
      <c r="M312" s="52">
        <f t="shared" si="81"/>
        <v>0</v>
      </c>
      <c r="N312" s="52">
        <f t="shared" si="81"/>
        <v>0</v>
      </c>
      <c r="O312" s="52">
        <f t="shared" si="81"/>
        <v>0</v>
      </c>
      <c r="P312" s="52">
        <f t="shared" si="81"/>
        <v>0</v>
      </c>
      <c r="Q312" s="52">
        <f t="shared" ref="Q312:Q313" si="82">SUM(B312:P312)</f>
        <v>0</v>
      </c>
      <c r="R312" s="213">
        <f>IF(S307=0,0,IF(J305=Q309,Q312,ROUNDDOWN((J305/Q309)*Q312,0)))</f>
        <v>0</v>
      </c>
      <c r="S312" s="213"/>
      <c r="T312" s="53"/>
    </row>
    <row r="313" spans="1:20" ht="25.5">
      <c r="A313" s="57" t="s">
        <v>114</v>
      </c>
      <c r="B313" s="58">
        <f t="shared" ref="B313:P313" si="83">B309*B311</f>
        <v>0</v>
      </c>
      <c r="C313" s="58">
        <f t="shared" si="83"/>
        <v>0</v>
      </c>
      <c r="D313" s="58">
        <f t="shared" si="83"/>
        <v>0</v>
      </c>
      <c r="E313" s="58">
        <f t="shared" si="83"/>
        <v>0</v>
      </c>
      <c r="F313" s="58">
        <f t="shared" si="83"/>
        <v>0</v>
      </c>
      <c r="G313" s="58">
        <f t="shared" si="83"/>
        <v>0</v>
      </c>
      <c r="H313" s="58">
        <f t="shared" si="83"/>
        <v>0</v>
      </c>
      <c r="I313" s="58">
        <f t="shared" si="83"/>
        <v>0</v>
      </c>
      <c r="J313" s="58">
        <f t="shared" si="83"/>
        <v>0</v>
      </c>
      <c r="K313" s="58">
        <f t="shared" si="83"/>
        <v>0</v>
      </c>
      <c r="L313" s="58">
        <f t="shared" si="83"/>
        <v>0</v>
      </c>
      <c r="M313" s="58">
        <f t="shared" si="83"/>
        <v>0</v>
      </c>
      <c r="N313" s="58">
        <f t="shared" si="83"/>
        <v>0</v>
      </c>
      <c r="O313" s="58">
        <f t="shared" si="83"/>
        <v>0</v>
      </c>
      <c r="P313" s="58">
        <f t="shared" si="83"/>
        <v>0</v>
      </c>
      <c r="Q313" s="58">
        <f t="shared" si="82"/>
        <v>0</v>
      </c>
      <c r="R313" s="211" t="s">
        <v>115</v>
      </c>
      <c r="S313" s="211"/>
      <c r="T313" s="53"/>
    </row>
    <row r="314" spans="1:20" ht="26.25" customHeight="1">
      <c r="A314" s="59" t="s">
        <v>116</v>
      </c>
      <c r="B314" s="214" t="s">
        <v>117</v>
      </c>
      <c r="C314" s="214"/>
      <c r="D314" s="214"/>
      <c r="E314" s="214"/>
      <c r="F314" s="214"/>
      <c r="G314" s="214"/>
      <c r="H314" s="214"/>
      <c r="I314" s="60">
        <f>Q313</f>
        <v>0</v>
      </c>
      <c r="J314" s="61" t="s">
        <v>118</v>
      </c>
      <c r="K314" s="60">
        <f>Q309</f>
        <v>0</v>
      </c>
      <c r="L314" s="62" t="s">
        <v>53</v>
      </c>
      <c r="M314" s="60"/>
      <c r="N314" s="61"/>
      <c r="O314" s="63">
        <f>IF(K314=0,0,I314/K314)</f>
        <v>0</v>
      </c>
      <c r="P314" s="64" t="s">
        <v>69</v>
      </c>
      <c r="Q314" s="65">
        <f>IF(LEN(ROUND(O314,0))&lt;4,ROUND(O314,0),ROUND(O314,-(LEN(ROUND(O314,0))-3)))</f>
        <v>0</v>
      </c>
      <c r="R314" s="213">
        <f>S307*Q314</f>
        <v>0</v>
      </c>
      <c r="S314" s="213"/>
      <c r="T314" s="53"/>
    </row>
    <row r="316" spans="1:20">
      <c r="A316" s="38" t="s">
        <v>152</v>
      </c>
      <c r="B316" s="215" t="s">
        <v>97</v>
      </c>
      <c r="C316" s="215"/>
      <c r="D316" s="215"/>
      <c r="E316" s="215"/>
      <c r="F316" s="215"/>
      <c r="G316" s="215"/>
      <c r="H316" s="215"/>
      <c r="I316" s="39" t="s">
        <v>53</v>
      </c>
      <c r="J316" s="40">
        <v>1</v>
      </c>
      <c r="K316" s="68" t="s">
        <v>125</v>
      </c>
      <c r="L316" s="42"/>
      <c r="M316" s="43"/>
      <c r="N316" s="43"/>
      <c r="O316" s="43"/>
      <c r="P316" s="43"/>
      <c r="Q316" s="43"/>
      <c r="R316" s="43"/>
      <c r="S316" s="44"/>
    </row>
    <row r="317" spans="1:20">
      <c r="A317" s="45"/>
      <c r="B317" s="215" t="s">
        <v>100</v>
      </c>
      <c r="C317" s="215"/>
      <c r="D317" s="215"/>
      <c r="E317" s="215"/>
      <c r="F317" s="215"/>
      <c r="G317" s="215"/>
      <c r="H317" s="215"/>
      <c r="I317" s="39" t="s">
        <v>53</v>
      </c>
      <c r="J317" s="40"/>
      <c r="K317" s="39" t="s">
        <v>101</v>
      </c>
      <c r="L317" s="46"/>
      <c r="M317" s="47"/>
      <c r="N317" s="47"/>
      <c r="O317" s="47"/>
      <c r="P317" s="47"/>
      <c r="Q317" s="47"/>
      <c r="R317" s="43"/>
      <c r="S317" s="44"/>
    </row>
    <row r="318" spans="1:20" ht="13.5" customHeight="1">
      <c r="A318" s="38" t="s">
        <v>102</v>
      </c>
      <c r="B318" s="216" t="s">
        <v>103</v>
      </c>
      <c r="C318" s="216"/>
      <c r="D318" s="216"/>
      <c r="E318" s="216"/>
      <c r="F318" s="216"/>
      <c r="G318" s="216"/>
      <c r="H318" s="216"/>
      <c r="I318" s="216"/>
      <c r="J318" s="216"/>
      <c r="K318" s="216"/>
      <c r="L318" s="216"/>
      <c r="M318" s="216"/>
      <c r="N318" s="216"/>
      <c r="O318" s="216"/>
      <c r="P318" s="216"/>
      <c r="Q318" s="216"/>
      <c r="R318" s="217" t="s">
        <v>104</v>
      </c>
      <c r="S318" s="218">
        <f>IF(J316&gt;Q320,0,J316)</f>
        <v>0</v>
      </c>
      <c r="T318" s="210" t="s">
        <v>105</v>
      </c>
    </row>
    <row r="319" spans="1:20" ht="27.75" customHeight="1">
      <c r="A319" s="45"/>
      <c r="B319" s="48">
        <v>3</v>
      </c>
      <c r="C319" s="48">
        <v>4</v>
      </c>
      <c r="D319" s="48">
        <v>5</v>
      </c>
      <c r="E319" s="48">
        <v>6</v>
      </c>
      <c r="F319" s="48">
        <v>7</v>
      </c>
      <c r="G319" s="48">
        <v>8</v>
      </c>
      <c r="H319" s="48">
        <v>9</v>
      </c>
      <c r="I319" s="48">
        <v>10</v>
      </c>
      <c r="J319" s="48">
        <v>11</v>
      </c>
      <c r="K319" s="48">
        <v>12</v>
      </c>
      <c r="L319" s="48">
        <v>1</v>
      </c>
      <c r="M319" s="48">
        <v>2</v>
      </c>
      <c r="N319" s="48">
        <v>3</v>
      </c>
      <c r="O319" s="48">
        <v>4</v>
      </c>
      <c r="P319" s="48">
        <v>5</v>
      </c>
      <c r="Q319" s="49" t="s">
        <v>107</v>
      </c>
      <c r="R319" s="217"/>
      <c r="S319" s="218"/>
      <c r="T319" s="210"/>
    </row>
    <row r="320" spans="1:20" ht="28.5" customHeight="1">
      <c r="A320" s="97" t="s">
        <v>517</v>
      </c>
      <c r="B320" s="51"/>
      <c r="C320" s="51"/>
      <c r="D320" s="51"/>
      <c r="E320" s="51"/>
      <c r="F320" s="51"/>
      <c r="G320" s="51"/>
      <c r="H320" s="51"/>
      <c r="I320" s="51"/>
      <c r="J320" s="51"/>
      <c r="K320" s="51"/>
      <c r="L320" s="51"/>
      <c r="M320" s="51"/>
      <c r="N320" s="51"/>
      <c r="O320" s="51"/>
      <c r="P320" s="51"/>
      <c r="Q320" s="52">
        <f>SUM(B320:P320)</f>
        <v>0</v>
      </c>
      <c r="R320" s="211" t="s">
        <v>108</v>
      </c>
      <c r="S320" s="211"/>
      <c r="T320" s="53"/>
    </row>
    <row r="321" spans="1:20" ht="24" customHeight="1">
      <c r="A321" s="50" t="s">
        <v>109</v>
      </c>
      <c r="B321" s="51"/>
      <c r="C321" s="51"/>
      <c r="D321" s="51"/>
      <c r="E321" s="51"/>
      <c r="F321" s="51"/>
      <c r="G321" s="51"/>
      <c r="H321" s="51"/>
      <c r="I321" s="51"/>
      <c r="J321" s="51"/>
      <c r="K321" s="51"/>
      <c r="L321" s="51"/>
      <c r="M321" s="51"/>
      <c r="N321" s="51"/>
      <c r="O321" s="51"/>
      <c r="P321" s="51"/>
      <c r="Q321" s="52"/>
      <c r="R321" s="212">
        <f>S318*J317</f>
        <v>0</v>
      </c>
      <c r="S321" s="212"/>
      <c r="T321" s="53"/>
    </row>
    <row r="322" spans="1:20" ht="24" customHeight="1">
      <c r="A322" s="50" t="s">
        <v>110</v>
      </c>
      <c r="B322" s="54">
        <f>IF($T322=0,0,VLOOKUP($T322,単価データ!$A$1:$AH$10714,16,FALSE))</f>
        <v>0</v>
      </c>
      <c r="C322" s="54">
        <f>IF($T322=0,0,VLOOKUP($T322,単価データ!$A$1:$AH$10714,17,FALSE))</f>
        <v>0</v>
      </c>
      <c r="D322" s="54">
        <f>IF($T322=0,0,VLOOKUP($T322,単価データ!$A$1:$AH$10714,19,FALSE))</f>
        <v>0</v>
      </c>
      <c r="E322" s="54">
        <f>IF($T322=0,0,VLOOKUP($T322,単価データ!$A$1:$AH$10714,22,FALSE))</f>
        <v>0</v>
      </c>
      <c r="F322" s="54">
        <f>IF($T322=0,0,VLOOKUP($T322,単価データ!$A$1:$AH$10714,23,FALSE))</f>
        <v>0</v>
      </c>
      <c r="G322" s="54">
        <f>IF($T322=0,0,VLOOKUP($T322,単価データ!$A$1:$AH$10714,24,FALSE))</f>
        <v>0</v>
      </c>
      <c r="H322" s="54">
        <f>IF($T322=0,0,VLOOKUP($T322,単価データ!$A$1:$AH$10714,25,FALSE))</f>
        <v>0</v>
      </c>
      <c r="I322" s="54">
        <f>IF($T322=0,0,VLOOKUP($T322,単価データ!$A$1:$AH$10714,26,FALSE))</f>
        <v>0</v>
      </c>
      <c r="J322" s="54">
        <f>IF($T322=0,0,VLOOKUP($T322,単価データ!$A$1:$AH$10714,27,FALSE))</f>
        <v>0</v>
      </c>
      <c r="K322" s="54">
        <f>IF($T322=0,0,VLOOKUP($T322,単価データ!$A$1:$AH$10714,28,FALSE))</f>
        <v>0</v>
      </c>
      <c r="L322" s="54">
        <f>IF($T322=0,0,VLOOKUP($T322,単価データ!$A$1:$AH$10714,29,FALSE))</f>
        <v>0</v>
      </c>
      <c r="M322" s="54">
        <f>IF($T322=0,0,VLOOKUP($T322,単価データ!$A$1:$AH$10714,30,FALSE))</f>
        <v>0</v>
      </c>
      <c r="N322" s="54">
        <f>IF($T322=0,0,VLOOKUP($T322,単価データ!$A$1:$AH$10714,31,FALSE))</f>
        <v>0</v>
      </c>
      <c r="O322" s="54">
        <f>IF($T322=0,0,VLOOKUP($T322,単価データ!$A$1:$AH$10714,32,FALSE))</f>
        <v>0</v>
      </c>
      <c r="P322" s="54">
        <f>IF($T322=0,0,VLOOKUP($T322,単価データ!$A$1:$AH$10714,33,FALSE))</f>
        <v>0</v>
      </c>
      <c r="Q322" s="55" t="s">
        <v>111</v>
      </c>
      <c r="R322" s="213" t="s">
        <v>112</v>
      </c>
      <c r="S322" s="213"/>
      <c r="T322" s="56"/>
    </row>
    <row r="323" spans="1:20" ht="25.5">
      <c r="A323" s="50" t="s">
        <v>113</v>
      </c>
      <c r="B323" s="52">
        <f t="shared" ref="B323:P323" si="84">B320*B321</f>
        <v>0</v>
      </c>
      <c r="C323" s="52">
        <f t="shared" si="84"/>
        <v>0</v>
      </c>
      <c r="D323" s="52">
        <f t="shared" si="84"/>
        <v>0</v>
      </c>
      <c r="E323" s="52">
        <f t="shared" si="84"/>
        <v>0</v>
      </c>
      <c r="F323" s="52">
        <f t="shared" si="84"/>
        <v>0</v>
      </c>
      <c r="G323" s="52">
        <f t="shared" si="84"/>
        <v>0</v>
      </c>
      <c r="H323" s="52">
        <f t="shared" si="84"/>
        <v>0</v>
      </c>
      <c r="I323" s="52">
        <f t="shared" si="84"/>
        <v>0</v>
      </c>
      <c r="J323" s="52">
        <f t="shared" si="84"/>
        <v>0</v>
      </c>
      <c r="K323" s="52">
        <f t="shared" si="84"/>
        <v>0</v>
      </c>
      <c r="L323" s="52">
        <f t="shared" si="84"/>
        <v>0</v>
      </c>
      <c r="M323" s="52">
        <f t="shared" si="84"/>
        <v>0</v>
      </c>
      <c r="N323" s="52">
        <f t="shared" si="84"/>
        <v>0</v>
      </c>
      <c r="O323" s="52">
        <f t="shared" si="84"/>
        <v>0</v>
      </c>
      <c r="P323" s="52">
        <f t="shared" si="84"/>
        <v>0</v>
      </c>
      <c r="Q323" s="52">
        <f t="shared" ref="Q323:Q324" si="85">SUM(B323:P323)</f>
        <v>0</v>
      </c>
      <c r="R323" s="213">
        <f>IF(S318=0,0,IF(J316=Q320,Q323,ROUNDDOWN((J316/Q320)*Q323,0)))</f>
        <v>0</v>
      </c>
      <c r="S323" s="213"/>
      <c r="T323" s="53"/>
    </row>
    <row r="324" spans="1:20" ht="25.5">
      <c r="A324" s="57" t="s">
        <v>114</v>
      </c>
      <c r="B324" s="58">
        <f t="shared" ref="B324:P324" si="86">B320*B322</f>
        <v>0</v>
      </c>
      <c r="C324" s="58">
        <f t="shared" si="86"/>
        <v>0</v>
      </c>
      <c r="D324" s="58">
        <f t="shared" si="86"/>
        <v>0</v>
      </c>
      <c r="E324" s="58">
        <f t="shared" si="86"/>
        <v>0</v>
      </c>
      <c r="F324" s="58">
        <f t="shared" si="86"/>
        <v>0</v>
      </c>
      <c r="G324" s="58">
        <f t="shared" si="86"/>
        <v>0</v>
      </c>
      <c r="H324" s="58">
        <f t="shared" si="86"/>
        <v>0</v>
      </c>
      <c r="I324" s="58">
        <f t="shared" si="86"/>
        <v>0</v>
      </c>
      <c r="J324" s="58">
        <f t="shared" si="86"/>
        <v>0</v>
      </c>
      <c r="K324" s="58">
        <f t="shared" si="86"/>
        <v>0</v>
      </c>
      <c r="L324" s="58">
        <f t="shared" si="86"/>
        <v>0</v>
      </c>
      <c r="M324" s="58">
        <f t="shared" si="86"/>
        <v>0</v>
      </c>
      <c r="N324" s="58">
        <f t="shared" si="86"/>
        <v>0</v>
      </c>
      <c r="O324" s="58">
        <f t="shared" si="86"/>
        <v>0</v>
      </c>
      <c r="P324" s="58">
        <f t="shared" si="86"/>
        <v>0</v>
      </c>
      <c r="Q324" s="58">
        <f t="shared" si="85"/>
        <v>0</v>
      </c>
      <c r="R324" s="211" t="s">
        <v>115</v>
      </c>
      <c r="S324" s="211"/>
      <c r="T324" s="53"/>
    </row>
    <row r="325" spans="1:20" ht="26.25" customHeight="1">
      <c r="A325" s="59" t="s">
        <v>116</v>
      </c>
      <c r="B325" s="214" t="s">
        <v>117</v>
      </c>
      <c r="C325" s="214"/>
      <c r="D325" s="214"/>
      <c r="E325" s="214"/>
      <c r="F325" s="214"/>
      <c r="G325" s="214"/>
      <c r="H325" s="214"/>
      <c r="I325" s="60">
        <f>Q324</f>
        <v>0</v>
      </c>
      <c r="J325" s="61" t="s">
        <v>118</v>
      </c>
      <c r="K325" s="60">
        <f>Q320</f>
        <v>0</v>
      </c>
      <c r="L325" s="62" t="s">
        <v>53</v>
      </c>
      <c r="M325" s="60"/>
      <c r="N325" s="61"/>
      <c r="O325" s="63">
        <f>IF(K325=0,0,I325/K325)</f>
        <v>0</v>
      </c>
      <c r="P325" s="64" t="s">
        <v>69</v>
      </c>
      <c r="Q325" s="65">
        <f>IF(LEN(ROUND(O325,0))&lt;4,ROUND(O325,0),ROUND(O325,-(LEN(ROUND(O325,0))-3)))</f>
        <v>0</v>
      </c>
      <c r="R325" s="213">
        <f>S318*Q325</f>
        <v>0</v>
      </c>
      <c r="S325" s="213"/>
      <c r="T325" s="53"/>
    </row>
    <row r="327" spans="1:20">
      <c r="A327" s="38" t="s">
        <v>153</v>
      </c>
      <c r="B327" s="215" t="s">
        <v>97</v>
      </c>
      <c r="C327" s="215"/>
      <c r="D327" s="215"/>
      <c r="E327" s="215"/>
      <c r="F327" s="215"/>
      <c r="G327" s="215"/>
      <c r="H327" s="215"/>
      <c r="I327" s="39" t="s">
        <v>53</v>
      </c>
      <c r="J327" s="40">
        <v>1</v>
      </c>
      <c r="K327" s="68" t="s">
        <v>125</v>
      </c>
      <c r="L327" s="42"/>
      <c r="M327" s="43"/>
      <c r="N327" s="43"/>
      <c r="O327" s="43"/>
      <c r="P327" s="43"/>
      <c r="Q327" s="43"/>
      <c r="R327" s="43"/>
      <c r="S327" s="44"/>
    </row>
    <row r="328" spans="1:20">
      <c r="A328" s="45"/>
      <c r="B328" s="215" t="s">
        <v>100</v>
      </c>
      <c r="C328" s="215"/>
      <c r="D328" s="215"/>
      <c r="E328" s="215"/>
      <c r="F328" s="215"/>
      <c r="G328" s="215"/>
      <c r="H328" s="215"/>
      <c r="I328" s="39" t="s">
        <v>53</v>
      </c>
      <c r="J328" s="40"/>
      <c r="K328" s="39" t="s">
        <v>101</v>
      </c>
      <c r="L328" s="46"/>
      <c r="M328" s="47"/>
      <c r="N328" s="47"/>
      <c r="O328" s="47"/>
      <c r="P328" s="47"/>
      <c r="Q328" s="47"/>
      <c r="R328" s="43"/>
      <c r="S328" s="44"/>
    </row>
    <row r="329" spans="1:20" ht="13.5" customHeight="1">
      <c r="A329" s="38" t="s">
        <v>102</v>
      </c>
      <c r="B329" s="216" t="s">
        <v>103</v>
      </c>
      <c r="C329" s="216"/>
      <c r="D329" s="216"/>
      <c r="E329" s="216"/>
      <c r="F329" s="216"/>
      <c r="G329" s="216"/>
      <c r="H329" s="216"/>
      <c r="I329" s="216"/>
      <c r="J329" s="216"/>
      <c r="K329" s="216"/>
      <c r="L329" s="216"/>
      <c r="M329" s="216"/>
      <c r="N329" s="216"/>
      <c r="O329" s="216"/>
      <c r="P329" s="216"/>
      <c r="Q329" s="216"/>
      <c r="R329" s="217" t="s">
        <v>104</v>
      </c>
      <c r="S329" s="218">
        <f>IF(J327&gt;Q331,0,J327)</f>
        <v>0</v>
      </c>
      <c r="T329" s="210" t="s">
        <v>105</v>
      </c>
    </row>
    <row r="330" spans="1:20" ht="27.75" customHeight="1">
      <c r="A330" s="45"/>
      <c r="B330" s="48">
        <v>3</v>
      </c>
      <c r="C330" s="48">
        <v>4</v>
      </c>
      <c r="D330" s="48">
        <v>5</v>
      </c>
      <c r="E330" s="48">
        <v>6</v>
      </c>
      <c r="F330" s="48">
        <v>7</v>
      </c>
      <c r="G330" s="48">
        <v>8</v>
      </c>
      <c r="H330" s="48">
        <v>9</v>
      </c>
      <c r="I330" s="48">
        <v>10</v>
      </c>
      <c r="J330" s="48">
        <v>11</v>
      </c>
      <c r="K330" s="48">
        <v>12</v>
      </c>
      <c r="L330" s="48">
        <v>1</v>
      </c>
      <c r="M330" s="48">
        <v>2</v>
      </c>
      <c r="N330" s="48">
        <v>3</v>
      </c>
      <c r="O330" s="48">
        <v>4</v>
      </c>
      <c r="P330" s="48">
        <v>5</v>
      </c>
      <c r="Q330" s="49" t="s">
        <v>107</v>
      </c>
      <c r="R330" s="217"/>
      <c r="S330" s="218"/>
      <c r="T330" s="210"/>
    </row>
    <row r="331" spans="1:20" ht="28.5" customHeight="1">
      <c r="A331" s="97" t="s">
        <v>517</v>
      </c>
      <c r="B331" s="51"/>
      <c r="C331" s="51"/>
      <c r="D331" s="51"/>
      <c r="E331" s="51"/>
      <c r="F331" s="51"/>
      <c r="G331" s="51"/>
      <c r="H331" s="51"/>
      <c r="I331" s="51"/>
      <c r="J331" s="51"/>
      <c r="K331" s="51"/>
      <c r="L331" s="51"/>
      <c r="M331" s="51"/>
      <c r="N331" s="51"/>
      <c r="O331" s="51"/>
      <c r="P331" s="51"/>
      <c r="Q331" s="52">
        <f>SUM(B331:P331)</f>
        <v>0</v>
      </c>
      <c r="R331" s="211" t="s">
        <v>108</v>
      </c>
      <c r="S331" s="211"/>
      <c r="T331" s="53"/>
    </row>
    <row r="332" spans="1:20" ht="24" customHeight="1">
      <c r="A332" s="50" t="s">
        <v>109</v>
      </c>
      <c r="B332" s="51"/>
      <c r="C332" s="51"/>
      <c r="D332" s="51"/>
      <c r="E332" s="51"/>
      <c r="F332" s="51"/>
      <c r="G332" s="51"/>
      <c r="H332" s="51"/>
      <c r="I332" s="51"/>
      <c r="J332" s="51"/>
      <c r="K332" s="51"/>
      <c r="L332" s="51"/>
      <c r="M332" s="51"/>
      <c r="N332" s="51"/>
      <c r="O332" s="51"/>
      <c r="P332" s="51"/>
      <c r="Q332" s="52"/>
      <c r="R332" s="212">
        <f>S329*J328</f>
        <v>0</v>
      </c>
      <c r="S332" s="212"/>
      <c r="T332" s="53"/>
    </row>
    <row r="333" spans="1:20" ht="24" customHeight="1">
      <c r="A333" s="50" t="s">
        <v>110</v>
      </c>
      <c r="B333" s="54">
        <f>IF($T333=0,0,VLOOKUP($T333,単価データ!$A$1:$AH$10714,16,FALSE))</f>
        <v>0</v>
      </c>
      <c r="C333" s="54">
        <f>IF($T333=0,0,VLOOKUP($T333,単価データ!$A$1:$AH$10714,17,FALSE))</f>
        <v>0</v>
      </c>
      <c r="D333" s="54">
        <f>IF($T333=0,0,VLOOKUP($T333,単価データ!$A$1:$AH$10714,19,FALSE))</f>
        <v>0</v>
      </c>
      <c r="E333" s="54">
        <f>IF($T333=0,0,VLOOKUP($T333,単価データ!$A$1:$AH$10714,22,FALSE))</f>
        <v>0</v>
      </c>
      <c r="F333" s="54">
        <f>IF($T333=0,0,VLOOKUP($T333,単価データ!$A$1:$AH$10714,23,FALSE))</f>
        <v>0</v>
      </c>
      <c r="G333" s="54">
        <f>IF($T333=0,0,VLOOKUP($T333,単価データ!$A$1:$AH$10714,24,FALSE))</f>
        <v>0</v>
      </c>
      <c r="H333" s="54">
        <f>IF($T333=0,0,VLOOKUP($T333,単価データ!$A$1:$AH$10714,25,FALSE))</f>
        <v>0</v>
      </c>
      <c r="I333" s="54">
        <f>IF($T333=0,0,VLOOKUP($T333,単価データ!$A$1:$AH$10714,26,FALSE))</f>
        <v>0</v>
      </c>
      <c r="J333" s="54">
        <f>IF($T333=0,0,VLOOKUP($T333,単価データ!$A$1:$AH$10714,27,FALSE))</f>
        <v>0</v>
      </c>
      <c r="K333" s="54">
        <f>IF($T333=0,0,VLOOKUP($T333,単価データ!$A$1:$AH$10714,28,FALSE))</f>
        <v>0</v>
      </c>
      <c r="L333" s="54">
        <f>IF($T333=0,0,VLOOKUP($T333,単価データ!$A$1:$AH$10714,29,FALSE))</f>
        <v>0</v>
      </c>
      <c r="M333" s="54">
        <f>IF($T333=0,0,VLOOKUP($T333,単価データ!$A$1:$AH$10714,30,FALSE))</f>
        <v>0</v>
      </c>
      <c r="N333" s="54">
        <f>IF($T333=0,0,VLOOKUP($T333,単価データ!$A$1:$AH$10714,31,FALSE))</f>
        <v>0</v>
      </c>
      <c r="O333" s="54">
        <f>IF($T333=0,0,VLOOKUP($T333,単価データ!$A$1:$AH$10714,32,FALSE))</f>
        <v>0</v>
      </c>
      <c r="P333" s="54">
        <f>IF($T333=0,0,VLOOKUP($T333,単価データ!$A$1:$AH$10714,33,FALSE))</f>
        <v>0</v>
      </c>
      <c r="Q333" s="55" t="s">
        <v>111</v>
      </c>
      <c r="R333" s="213" t="s">
        <v>112</v>
      </c>
      <c r="S333" s="213"/>
      <c r="T333" s="56"/>
    </row>
    <row r="334" spans="1:20" ht="25.5">
      <c r="A334" s="50" t="s">
        <v>113</v>
      </c>
      <c r="B334" s="52">
        <f t="shared" ref="B334:P334" si="87">B331*B332</f>
        <v>0</v>
      </c>
      <c r="C334" s="52">
        <f t="shared" si="87"/>
        <v>0</v>
      </c>
      <c r="D334" s="52">
        <f t="shared" si="87"/>
        <v>0</v>
      </c>
      <c r="E334" s="52">
        <f t="shared" si="87"/>
        <v>0</v>
      </c>
      <c r="F334" s="52">
        <f t="shared" si="87"/>
        <v>0</v>
      </c>
      <c r="G334" s="52">
        <f t="shared" si="87"/>
        <v>0</v>
      </c>
      <c r="H334" s="52">
        <f t="shared" si="87"/>
        <v>0</v>
      </c>
      <c r="I334" s="52">
        <f t="shared" si="87"/>
        <v>0</v>
      </c>
      <c r="J334" s="52">
        <f t="shared" si="87"/>
        <v>0</v>
      </c>
      <c r="K334" s="52">
        <f t="shared" si="87"/>
        <v>0</v>
      </c>
      <c r="L334" s="52">
        <f t="shared" si="87"/>
        <v>0</v>
      </c>
      <c r="M334" s="52">
        <f t="shared" si="87"/>
        <v>0</v>
      </c>
      <c r="N334" s="52">
        <f t="shared" si="87"/>
        <v>0</v>
      </c>
      <c r="O334" s="52">
        <f t="shared" si="87"/>
        <v>0</v>
      </c>
      <c r="P334" s="52">
        <f t="shared" si="87"/>
        <v>0</v>
      </c>
      <c r="Q334" s="52">
        <f t="shared" ref="Q334:Q335" si="88">SUM(B334:P334)</f>
        <v>0</v>
      </c>
      <c r="R334" s="213">
        <f>IF(S329=0,0,IF(J327=Q331,Q334,ROUNDDOWN((J327/Q331)*Q334,0)))</f>
        <v>0</v>
      </c>
      <c r="S334" s="213"/>
      <c r="T334" s="53"/>
    </row>
    <row r="335" spans="1:20" ht="25.5">
      <c r="A335" s="57" t="s">
        <v>114</v>
      </c>
      <c r="B335" s="58">
        <f t="shared" ref="B335:P335" si="89">B331*B333</f>
        <v>0</v>
      </c>
      <c r="C335" s="58">
        <f t="shared" si="89"/>
        <v>0</v>
      </c>
      <c r="D335" s="58">
        <f t="shared" si="89"/>
        <v>0</v>
      </c>
      <c r="E335" s="58">
        <f t="shared" si="89"/>
        <v>0</v>
      </c>
      <c r="F335" s="58">
        <f t="shared" si="89"/>
        <v>0</v>
      </c>
      <c r="G335" s="58">
        <f t="shared" si="89"/>
        <v>0</v>
      </c>
      <c r="H335" s="58">
        <f t="shared" si="89"/>
        <v>0</v>
      </c>
      <c r="I335" s="58">
        <f t="shared" si="89"/>
        <v>0</v>
      </c>
      <c r="J335" s="58">
        <f t="shared" si="89"/>
        <v>0</v>
      </c>
      <c r="K335" s="58">
        <f t="shared" si="89"/>
        <v>0</v>
      </c>
      <c r="L335" s="58">
        <f t="shared" si="89"/>
        <v>0</v>
      </c>
      <c r="M335" s="58">
        <f t="shared" si="89"/>
        <v>0</v>
      </c>
      <c r="N335" s="58">
        <f t="shared" si="89"/>
        <v>0</v>
      </c>
      <c r="O335" s="58">
        <f t="shared" si="89"/>
        <v>0</v>
      </c>
      <c r="P335" s="58">
        <f t="shared" si="89"/>
        <v>0</v>
      </c>
      <c r="Q335" s="58">
        <f t="shared" si="88"/>
        <v>0</v>
      </c>
      <c r="R335" s="211" t="s">
        <v>115</v>
      </c>
      <c r="S335" s="211"/>
      <c r="T335" s="53"/>
    </row>
    <row r="336" spans="1:20" ht="26.25" customHeight="1">
      <c r="A336" s="59" t="s">
        <v>116</v>
      </c>
      <c r="B336" s="214" t="s">
        <v>117</v>
      </c>
      <c r="C336" s="214"/>
      <c r="D336" s="214"/>
      <c r="E336" s="214"/>
      <c r="F336" s="214"/>
      <c r="G336" s="214"/>
      <c r="H336" s="214"/>
      <c r="I336" s="60">
        <f>Q335</f>
        <v>0</v>
      </c>
      <c r="J336" s="61" t="s">
        <v>118</v>
      </c>
      <c r="K336" s="60">
        <f>Q331</f>
        <v>0</v>
      </c>
      <c r="L336" s="62" t="s">
        <v>53</v>
      </c>
      <c r="M336" s="60"/>
      <c r="N336" s="61"/>
      <c r="O336" s="63">
        <f>IF(K336=0,0,I336/K336)</f>
        <v>0</v>
      </c>
      <c r="P336" s="64" t="s">
        <v>69</v>
      </c>
      <c r="Q336" s="65">
        <f>IF(LEN(ROUND(O336,0))&lt;4,ROUND(O336,0),ROUND(O336,-(LEN(ROUND(O336,0))-3)))</f>
        <v>0</v>
      </c>
      <c r="R336" s="213">
        <f>S329*Q336</f>
        <v>0</v>
      </c>
      <c r="S336" s="213"/>
      <c r="T336" s="53"/>
    </row>
  </sheetData>
  <sheetProtection selectLockedCells="1" selectUnlockedCells="1"/>
  <mergeCells count="392">
    <mergeCell ref="B336:H336"/>
    <mergeCell ref="R336:S336"/>
    <mergeCell ref="T329:T330"/>
    <mergeCell ref="R331:S331"/>
    <mergeCell ref="R332:S332"/>
    <mergeCell ref="R333:S333"/>
    <mergeCell ref="R334:S334"/>
    <mergeCell ref="R335:S335"/>
    <mergeCell ref="B325:H325"/>
    <mergeCell ref="R325:S325"/>
    <mergeCell ref="B327:H327"/>
    <mergeCell ref="B328:H328"/>
    <mergeCell ref="B329:Q329"/>
    <mergeCell ref="R329:R330"/>
    <mergeCell ref="S329:S330"/>
    <mergeCell ref="T318:T319"/>
    <mergeCell ref="R320:S320"/>
    <mergeCell ref="R321:S321"/>
    <mergeCell ref="R322:S322"/>
    <mergeCell ref="R323:S323"/>
    <mergeCell ref="R324:S324"/>
    <mergeCell ref="B314:H314"/>
    <mergeCell ref="R314:S314"/>
    <mergeCell ref="B316:H316"/>
    <mergeCell ref="B317:H317"/>
    <mergeCell ref="B318:Q318"/>
    <mergeCell ref="R318:R319"/>
    <mergeCell ref="S318:S319"/>
    <mergeCell ref="T307:T308"/>
    <mergeCell ref="R309:S309"/>
    <mergeCell ref="R310:S310"/>
    <mergeCell ref="R311:S311"/>
    <mergeCell ref="R312:S312"/>
    <mergeCell ref="R313:S313"/>
    <mergeCell ref="B303:H303"/>
    <mergeCell ref="R303:S303"/>
    <mergeCell ref="B305:H305"/>
    <mergeCell ref="B306:H306"/>
    <mergeCell ref="B307:Q307"/>
    <mergeCell ref="R307:R308"/>
    <mergeCell ref="S307:S308"/>
    <mergeCell ref="T296:T297"/>
    <mergeCell ref="R298:S298"/>
    <mergeCell ref="R299:S299"/>
    <mergeCell ref="R300:S300"/>
    <mergeCell ref="R301:S301"/>
    <mergeCell ref="R302:S302"/>
    <mergeCell ref="B292:H292"/>
    <mergeCell ref="R292:S292"/>
    <mergeCell ref="B294:H294"/>
    <mergeCell ref="B295:H295"/>
    <mergeCell ref="B296:Q296"/>
    <mergeCell ref="R296:R297"/>
    <mergeCell ref="S296:S297"/>
    <mergeCell ref="T285:T286"/>
    <mergeCell ref="R287:S287"/>
    <mergeCell ref="R288:S288"/>
    <mergeCell ref="R289:S289"/>
    <mergeCell ref="R290:S290"/>
    <mergeCell ref="R291:S291"/>
    <mergeCell ref="B281:H281"/>
    <mergeCell ref="R281:S281"/>
    <mergeCell ref="B283:H283"/>
    <mergeCell ref="B284:H284"/>
    <mergeCell ref="B285:Q285"/>
    <mergeCell ref="R285:R286"/>
    <mergeCell ref="S285:S286"/>
    <mergeCell ref="T274:T275"/>
    <mergeCell ref="R276:S276"/>
    <mergeCell ref="R277:S277"/>
    <mergeCell ref="R278:S278"/>
    <mergeCell ref="R279:S279"/>
    <mergeCell ref="R280:S280"/>
    <mergeCell ref="B270:H270"/>
    <mergeCell ref="R270:S270"/>
    <mergeCell ref="B272:H272"/>
    <mergeCell ref="B273:H273"/>
    <mergeCell ref="B274:Q274"/>
    <mergeCell ref="R274:R275"/>
    <mergeCell ref="S274:S275"/>
    <mergeCell ref="T263:T264"/>
    <mergeCell ref="R265:S265"/>
    <mergeCell ref="R266:S266"/>
    <mergeCell ref="R267:S267"/>
    <mergeCell ref="R268:S268"/>
    <mergeCell ref="R269:S269"/>
    <mergeCell ref="B259:H259"/>
    <mergeCell ref="R259:S259"/>
    <mergeCell ref="B261:H261"/>
    <mergeCell ref="B262:H262"/>
    <mergeCell ref="B263:Q263"/>
    <mergeCell ref="R263:R264"/>
    <mergeCell ref="S263:S264"/>
    <mergeCell ref="T252:T253"/>
    <mergeCell ref="R254:S254"/>
    <mergeCell ref="R255:S255"/>
    <mergeCell ref="R256:S256"/>
    <mergeCell ref="R257:S257"/>
    <mergeCell ref="R258:S258"/>
    <mergeCell ref="B248:H248"/>
    <mergeCell ref="R248:S248"/>
    <mergeCell ref="B250:H250"/>
    <mergeCell ref="B251:H251"/>
    <mergeCell ref="B252:Q252"/>
    <mergeCell ref="R252:R253"/>
    <mergeCell ref="S252:S253"/>
    <mergeCell ref="T241:T242"/>
    <mergeCell ref="R243:S243"/>
    <mergeCell ref="R244:S244"/>
    <mergeCell ref="R245:S245"/>
    <mergeCell ref="R246:S246"/>
    <mergeCell ref="R247:S247"/>
    <mergeCell ref="B237:H237"/>
    <mergeCell ref="R237:S237"/>
    <mergeCell ref="B239:H239"/>
    <mergeCell ref="B240:H240"/>
    <mergeCell ref="B241:Q241"/>
    <mergeCell ref="R241:R242"/>
    <mergeCell ref="S241:S242"/>
    <mergeCell ref="T230:T231"/>
    <mergeCell ref="R232:S232"/>
    <mergeCell ref="R233:S233"/>
    <mergeCell ref="R234:S234"/>
    <mergeCell ref="R235:S235"/>
    <mergeCell ref="R236:S236"/>
    <mergeCell ref="B226:H226"/>
    <mergeCell ref="R226:S226"/>
    <mergeCell ref="B228:H228"/>
    <mergeCell ref="B229:H229"/>
    <mergeCell ref="B230:Q230"/>
    <mergeCell ref="R230:R231"/>
    <mergeCell ref="S230:S231"/>
    <mergeCell ref="T219:T220"/>
    <mergeCell ref="R221:S221"/>
    <mergeCell ref="R222:S222"/>
    <mergeCell ref="R223:S223"/>
    <mergeCell ref="R224:S224"/>
    <mergeCell ref="R225:S225"/>
    <mergeCell ref="B215:H215"/>
    <mergeCell ref="R215:S215"/>
    <mergeCell ref="B217:H217"/>
    <mergeCell ref="B218:H218"/>
    <mergeCell ref="B219:Q219"/>
    <mergeCell ref="R219:R220"/>
    <mergeCell ref="S219:S220"/>
    <mergeCell ref="T208:T209"/>
    <mergeCell ref="R210:S210"/>
    <mergeCell ref="R211:S211"/>
    <mergeCell ref="R212:S212"/>
    <mergeCell ref="R213:S213"/>
    <mergeCell ref="R214:S214"/>
    <mergeCell ref="B204:H204"/>
    <mergeCell ref="R204:S204"/>
    <mergeCell ref="B206:H206"/>
    <mergeCell ref="B207:H207"/>
    <mergeCell ref="B208:Q208"/>
    <mergeCell ref="R208:R209"/>
    <mergeCell ref="S208:S209"/>
    <mergeCell ref="T197:T198"/>
    <mergeCell ref="R199:S199"/>
    <mergeCell ref="R200:S200"/>
    <mergeCell ref="R201:S201"/>
    <mergeCell ref="R202:S202"/>
    <mergeCell ref="R203:S203"/>
    <mergeCell ref="B193:H193"/>
    <mergeCell ref="R193:S193"/>
    <mergeCell ref="B195:H195"/>
    <mergeCell ref="B196:H196"/>
    <mergeCell ref="B197:Q197"/>
    <mergeCell ref="R197:R198"/>
    <mergeCell ref="S197:S198"/>
    <mergeCell ref="T186:T187"/>
    <mergeCell ref="R188:S188"/>
    <mergeCell ref="R189:S189"/>
    <mergeCell ref="R190:S190"/>
    <mergeCell ref="R191:S191"/>
    <mergeCell ref="R192:S192"/>
    <mergeCell ref="B182:H182"/>
    <mergeCell ref="R182:S182"/>
    <mergeCell ref="B184:H184"/>
    <mergeCell ref="B185:H185"/>
    <mergeCell ref="B186:Q186"/>
    <mergeCell ref="R186:R187"/>
    <mergeCell ref="S186:S187"/>
    <mergeCell ref="T175:T176"/>
    <mergeCell ref="R177:S177"/>
    <mergeCell ref="R178:S178"/>
    <mergeCell ref="R179:S179"/>
    <mergeCell ref="R180:S180"/>
    <mergeCell ref="R181:S181"/>
    <mergeCell ref="B171:H171"/>
    <mergeCell ref="R171:S171"/>
    <mergeCell ref="B173:H173"/>
    <mergeCell ref="B174:H174"/>
    <mergeCell ref="B175:Q175"/>
    <mergeCell ref="R175:R176"/>
    <mergeCell ref="S175:S176"/>
    <mergeCell ref="T164:T165"/>
    <mergeCell ref="R166:S166"/>
    <mergeCell ref="R167:S167"/>
    <mergeCell ref="R168:S168"/>
    <mergeCell ref="R169:S169"/>
    <mergeCell ref="R170:S170"/>
    <mergeCell ref="B160:H160"/>
    <mergeCell ref="R160:S160"/>
    <mergeCell ref="B162:H162"/>
    <mergeCell ref="B163:H163"/>
    <mergeCell ref="B164:Q164"/>
    <mergeCell ref="R164:R165"/>
    <mergeCell ref="S164:S165"/>
    <mergeCell ref="T153:T154"/>
    <mergeCell ref="R155:S155"/>
    <mergeCell ref="R156:S156"/>
    <mergeCell ref="R157:S157"/>
    <mergeCell ref="R158:S158"/>
    <mergeCell ref="R159:S159"/>
    <mergeCell ref="B149:H149"/>
    <mergeCell ref="R149:S149"/>
    <mergeCell ref="B151:H151"/>
    <mergeCell ref="B152:H152"/>
    <mergeCell ref="B153:Q153"/>
    <mergeCell ref="R153:R154"/>
    <mergeCell ref="S153:S154"/>
    <mergeCell ref="T142:T143"/>
    <mergeCell ref="R144:S144"/>
    <mergeCell ref="R145:S145"/>
    <mergeCell ref="R146:S146"/>
    <mergeCell ref="R147:S147"/>
    <mergeCell ref="R148:S148"/>
    <mergeCell ref="B138:H138"/>
    <mergeCell ref="R138:S138"/>
    <mergeCell ref="B140:H140"/>
    <mergeCell ref="B141:H141"/>
    <mergeCell ref="B142:Q142"/>
    <mergeCell ref="R142:R143"/>
    <mergeCell ref="S142:S143"/>
    <mergeCell ref="T131:T132"/>
    <mergeCell ref="R133:S133"/>
    <mergeCell ref="R134:S134"/>
    <mergeCell ref="R135:S135"/>
    <mergeCell ref="R136:S136"/>
    <mergeCell ref="R137:S137"/>
    <mergeCell ref="B127:H127"/>
    <mergeCell ref="R127:S127"/>
    <mergeCell ref="B129:H129"/>
    <mergeCell ref="B130:H130"/>
    <mergeCell ref="B131:Q131"/>
    <mergeCell ref="R131:R132"/>
    <mergeCell ref="S131:S132"/>
    <mergeCell ref="T120:T121"/>
    <mergeCell ref="R122:S122"/>
    <mergeCell ref="R123:S123"/>
    <mergeCell ref="R124:S124"/>
    <mergeCell ref="R125:S125"/>
    <mergeCell ref="R126:S126"/>
    <mergeCell ref="B116:H116"/>
    <mergeCell ref="R116:S116"/>
    <mergeCell ref="B118:H118"/>
    <mergeCell ref="B119:H119"/>
    <mergeCell ref="B120:Q120"/>
    <mergeCell ref="R120:R121"/>
    <mergeCell ref="S120:S121"/>
    <mergeCell ref="T109:T110"/>
    <mergeCell ref="R111:S111"/>
    <mergeCell ref="R112:S112"/>
    <mergeCell ref="R113:S113"/>
    <mergeCell ref="R114:S114"/>
    <mergeCell ref="R115:S115"/>
    <mergeCell ref="B105:H105"/>
    <mergeCell ref="R105:S105"/>
    <mergeCell ref="B107:H107"/>
    <mergeCell ref="B108:H108"/>
    <mergeCell ref="B109:Q109"/>
    <mergeCell ref="R109:R110"/>
    <mergeCell ref="S109:S110"/>
    <mergeCell ref="T98:T99"/>
    <mergeCell ref="R100:S100"/>
    <mergeCell ref="R101:S101"/>
    <mergeCell ref="R102:S102"/>
    <mergeCell ref="R103:S103"/>
    <mergeCell ref="R104:S104"/>
    <mergeCell ref="B94:H94"/>
    <mergeCell ref="R94:S94"/>
    <mergeCell ref="B96:H96"/>
    <mergeCell ref="B97:H97"/>
    <mergeCell ref="B98:Q98"/>
    <mergeCell ref="R98:R99"/>
    <mergeCell ref="S98:S99"/>
    <mergeCell ref="T87:T88"/>
    <mergeCell ref="R89:S89"/>
    <mergeCell ref="R90:S90"/>
    <mergeCell ref="R91:S91"/>
    <mergeCell ref="R92:S92"/>
    <mergeCell ref="R93:S93"/>
    <mergeCell ref="B83:H83"/>
    <mergeCell ref="R83:S83"/>
    <mergeCell ref="B85:H85"/>
    <mergeCell ref="B86:H86"/>
    <mergeCell ref="B87:Q87"/>
    <mergeCell ref="R87:R88"/>
    <mergeCell ref="S87:S88"/>
    <mergeCell ref="T76:T77"/>
    <mergeCell ref="R78:S78"/>
    <mergeCell ref="R79:S79"/>
    <mergeCell ref="R80:S80"/>
    <mergeCell ref="R81:S81"/>
    <mergeCell ref="R82:S82"/>
    <mergeCell ref="B72:H72"/>
    <mergeCell ref="R72:S72"/>
    <mergeCell ref="B74:H74"/>
    <mergeCell ref="B75:H75"/>
    <mergeCell ref="B76:Q76"/>
    <mergeCell ref="R76:R77"/>
    <mergeCell ref="S76:S77"/>
    <mergeCell ref="T65:T66"/>
    <mergeCell ref="R67:S67"/>
    <mergeCell ref="R68:S68"/>
    <mergeCell ref="R69:S69"/>
    <mergeCell ref="R70:S70"/>
    <mergeCell ref="R71:S71"/>
    <mergeCell ref="B61:H61"/>
    <mergeCell ref="R61:S61"/>
    <mergeCell ref="B63:H63"/>
    <mergeCell ref="B64:H64"/>
    <mergeCell ref="B65:Q65"/>
    <mergeCell ref="R65:R66"/>
    <mergeCell ref="S65:S66"/>
    <mergeCell ref="T54:T55"/>
    <mergeCell ref="R56:S56"/>
    <mergeCell ref="R57:S57"/>
    <mergeCell ref="R58:S58"/>
    <mergeCell ref="R59:S59"/>
    <mergeCell ref="R60:S60"/>
    <mergeCell ref="B50:H50"/>
    <mergeCell ref="R50:S50"/>
    <mergeCell ref="B52:H52"/>
    <mergeCell ref="B53:H53"/>
    <mergeCell ref="B54:Q54"/>
    <mergeCell ref="R54:R55"/>
    <mergeCell ref="S54:S55"/>
    <mergeCell ref="T43:T44"/>
    <mergeCell ref="R45:S45"/>
    <mergeCell ref="R46:S46"/>
    <mergeCell ref="R47:S47"/>
    <mergeCell ref="R48:S48"/>
    <mergeCell ref="R49:S49"/>
    <mergeCell ref="B39:H39"/>
    <mergeCell ref="R39:S39"/>
    <mergeCell ref="B41:H41"/>
    <mergeCell ref="B42:H42"/>
    <mergeCell ref="B43:Q43"/>
    <mergeCell ref="R43:R44"/>
    <mergeCell ref="S43:S44"/>
    <mergeCell ref="T32:T33"/>
    <mergeCell ref="R34:S34"/>
    <mergeCell ref="R35:S35"/>
    <mergeCell ref="R36:S36"/>
    <mergeCell ref="R37:S37"/>
    <mergeCell ref="R38:S38"/>
    <mergeCell ref="B28:H28"/>
    <mergeCell ref="R28:S28"/>
    <mergeCell ref="B30:H30"/>
    <mergeCell ref="B31:H31"/>
    <mergeCell ref="B32:Q32"/>
    <mergeCell ref="R32:R33"/>
    <mergeCell ref="S32:S33"/>
    <mergeCell ref="T21:T22"/>
    <mergeCell ref="R23:S23"/>
    <mergeCell ref="R24:S24"/>
    <mergeCell ref="R25:S25"/>
    <mergeCell ref="R26:S26"/>
    <mergeCell ref="R27:S27"/>
    <mergeCell ref="A15:S15"/>
    <mergeCell ref="A17:S17"/>
    <mergeCell ref="B19:H19"/>
    <mergeCell ref="B20:H20"/>
    <mergeCell ref="B21:Q21"/>
    <mergeCell ref="R21:R22"/>
    <mergeCell ref="S21:S22"/>
    <mergeCell ref="T5:T6"/>
    <mergeCell ref="R7:S7"/>
    <mergeCell ref="R8:S8"/>
    <mergeCell ref="R9:S9"/>
    <mergeCell ref="R10:S10"/>
    <mergeCell ref="R11:S11"/>
    <mergeCell ref="B12:H12"/>
    <mergeCell ref="R12:S12"/>
    <mergeCell ref="B3:H3"/>
    <mergeCell ref="B4:H4"/>
    <mergeCell ref="B5:Q5"/>
    <mergeCell ref="R5:R6"/>
    <mergeCell ref="S5:S6"/>
  </mergeCells>
  <phoneticPr fontId="35"/>
  <pageMargins left="0.51180555555555551" right="0.19652777777777777" top="0.39374999999999999" bottom="0.43333333333333335" header="0.51180555555555551" footer="0.51180555555555551"/>
  <pageSetup paperSize="9"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zoomScaleNormal="100" workbookViewId="0"/>
  </sheetViews>
  <sheetFormatPr defaultRowHeight="13.5"/>
  <cols>
    <col min="1" max="1" width="7.875" customWidth="1"/>
    <col min="2" max="2" width="11.125" customWidth="1"/>
    <col min="3" max="3" width="12.375" customWidth="1"/>
    <col min="4" max="4" width="9" customWidth="1"/>
    <col min="5" max="5" width="5" customWidth="1"/>
    <col min="6" max="6" width="20.625" customWidth="1"/>
    <col min="7" max="7" width="20.125" customWidth="1"/>
    <col min="8" max="8" width="7.875" customWidth="1"/>
    <col min="9" max="9" width="15.125" customWidth="1"/>
  </cols>
  <sheetData>
    <row r="1" spans="1:12" ht="14.25">
      <c r="H1" s="10" t="s">
        <v>94</v>
      </c>
    </row>
    <row r="2" spans="1:12">
      <c r="A2" s="36" t="s">
        <v>185</v>
      </c>
      <c r="B2" s="35"/>
      <c r="C2" s="35"/>
      <c r="D2" s="35"/>
      <c r="E2" s="35"/>
      <c r="F2" s="35"/>
      <c r="G2" s="35"/>
      <c r="H2" s="35"/>
      <c r="I2" s="35"/>
      <c r="J2" s="35"/>
      <c r="K2" s="35"/>
      <c r="L2" s="35"/>
    </row>
    <row r="3" spans="1:12" ht="24" customHeight="1">
      <c r="A3" s="221" t="s">
        <v>155</v>
      </c>
      <c r="B3" s="221"/>
      <c r="C3" s="221"/>
      <c r="D3" s="70" t="s">
        <v>156</v>
      </c>
      <c r="E3" s="222">
        <f>'スライド額算定調書（計算書）'!H5</f>
        <v>40000000</v>
      </c>
      <c r="F3" s="222"/>
      <c r="G3" s="69" t="s">
        <v>157</v>
      </c>
      <c r="H3" s="38" t="s">
        <v>158</v>
      </c>
      <c r="I3" s="71">
        <f>E3*0.01</f>
        <v>400000</v>
      </c>
      <c r="J3" s="35"/>
      <c r="K3" s="35"/>
      <c r="L3" s="35"/>
    </row>
    <row r="4" spans="1:12" ht="22.5" customHeight="1">
      <c r="A4" s="210" t="s">
        <v>74</v>
      </c>
      <c r="B4" s="210"/>
      <c r="C4" s="210"/>
      <c r="D4" s="38" t="s">
        <v>73</v>
      </c>
      <c r="E4" s="223">
        <f>工事情報入力!B8</f>
        <v>0.89090910000000001</v>
      </c>
      <c r="F4" s="223"/>
      <c r="G4" s="72"/>
      <c r="H4" s="73"/>
      <c r="I4" s="74"/>
      <c r="J4" s="35"/>
      <c r="K4" s="35"/>
      <c r="L4" s="35"/>
    </row>
    <row r="5" spans="1:12" ht="22.5" customHeight="1">
      <c r="A5" s="203" t="s">
        <v>159</v>
      </c>
      <c r="B5" s="203"/>
      <c r="C5" s="75" t="s">
        <v>102</v>
      </c>
      <c r="D5" s="4" t="s">
        <v>160</v>
      </c>
      <c r="E5" s="4" t="s">
        <v>161</v>
      </c>
      <c r="F5" s="32" t="s">
        <v>162</v>
      </c>
      <c r="G5" s="32" t="s">
        <v>112</v>
      </c>
      <c r="H5" s="210" t="s">
        <v>115</v>
      </c>
      <c r="I5" s="210"/>
      <c r="J5" s="35"/>
      <c r="K5" s="35"/>
      <c r="L5" s="35"/>
    </row>
    <row r="6" spans="1:12" ht="20.100000000000001" customHeight="1">
      <c r="A6" s="4" t="str">
        <f>判定△材!A3</f>
        <v>品目１</v>
      </c>
      <c r="B6" s="89" t="str">
        <f>判定△材!A4</f>
        <v>生コンクリート</v>
      </c>
      <c r="C6" s="90" t="str">
        <f>判定△材!A6</f>
        <v>18-8-40BB　W/C≦60%
（27-8-40BB　W/C≦60%)</v>
      </c>
      <c r="D6" s="34">
        <f>判定△材!S5</f>
        <v>300</v>
      </c>
      <c r="E6" s="31" t="str">
        <f>判定△材!K3</f>
        <v>ｍ３</v>
      </c>
      <c r="F6" s="34">
        <f>判定△材!R8</f>
        <v>3900000</v>
      </c>
      <c r="G6" s="34">
        <f>判定△材!R10</f>
        <v>4162500</v>
      </c>
      <c r="H6" s="220">
        <f>判定△材!R12</f>
        <v>0</v>
      </c>
      <c r="I6" s="220"/>
      <c r="J6" s="35"/>
      <c r="K6" s="35"/>
    </row>
    <row r="7" spans="1:12" ht="20.100000000000001" customHeight="1">
      <c r="A7" s="4" t="str">
        <f>判定△材!A19</f>
        <v>品目２</v>
      </c>
      <c r="B7" s="89">
        <f>判定△材!A20</f>
        <v>0</v>
      </c>
      <c r="C7" s="90">
        <f>判定△材!A22</f>
        <v>0</v>
      </c>
      <c r="D7" s="34">
        <f>判定△材!S21</f>
        <v>0</v>
      </c>
      <c r="E7" s="31" t="str">
        <f>判定△材!K19</f>
        <v>本</v>
      </c>
      <c r="F7" s="34">
        <f>判定△材!R24</f>
        <v>0</v>
      </c>
      <c r="G7" s="34">
        <f>判定△材!R26</f>
        <v>0</v>
      </c>
      <c r="H7" s="220">
        <f>判定△材!R28</f>
        <v>0</v>
      </c>
      <c r="I7" s="220"/>
      <c r="J7" s="35"/>
      <c r="K7" s="35"/>
    </row>
    <row r="8" spans="1:12" ht="20.100000000000001" customHeight="1">
      <c r="A8" s="4" t="str">
        <f>判定△材!A30</f>
        <v>品目３</v>
      </c>
      <c r="B8" s="89">
        <f>判定△材!A31</f>
        <v>0</v>
      </c>
      <c r="C8" s="90">
        <f>判定△材!A33</f>
        <v>0</v>
      </c>
      <c r="D8" s="34">
        <f>判定△材!S32</f>
        <v>0</v>
      </c>
      <c r="E8" s="31" t="str">
        <f>判定△材!K30</f>
        <v>本</v>
      </c>
      <c r="F8" s="34">
        <f>判定△材!R35</f>
        <v>0</v>
      </c>
      <c r="G8" s="34">
        <f>判定△材!R37</f>
        <v>0</v>
      </c>
      <c r="H8" s="220">
        <f>判定△材!R39</f>
        <v>0</v>
      </c>
      <c r="I8" s="220"/>
      <c r="J8" s="35"/>
      <c r="K8" s="35"/>
    </row>
    <row r="9" spans="1:12" ht="20.100000000000001" customHeight="1">
      <c r="A9" s="4" t="str">
        <f>判定△材!A41</f>
        <v>品目４</v>
      </c>
      <c r="B9" s="89">
        <f>判定△材!A42</f>
        <v>0</v>
      </c>
      <c r="C9" s="90">
        <f>判定△材!A44</f>
        <v>0</v>
      </c>
      <c r="D9" s="34">
        <f>判定△材!S43</f>
        <v>0</v>
      </c>
      <c r="E9" s="31" t="str">
        <f>判定△材!K41</f>
        <v>本</v>
      </c>
      <c r="F9" s="34">
        <f>判定△材!R46</f>
        <v>0</v>
      </c>
      <c r="G9" s="34">
        <f>判定△材!R48</f>
        <v>0</v>
      </c>
      <c r="H9" s="220">
        <f>判定△材!R50</f>
        <v>0</v>
      </c>
      <c r="I9" s="220"/>
      <c r="J9" s="35"/>
      <c r="K9" s="35"/>
    </row>
    <row r="10" spans="1:12" ht="20.100000000000001" customHeight="1">
      <c r="A10" s="4" t="str">
        <f>判定△材!A52</f>
        <v>品目５</v>
      </c>
      <c r="B10" s="89">
        <f>判定△材!A53</f>
        <v>0</v>
      </c>
      <c r="C10" s="90">
        <f>判定△材!A55</f>
        <v>0</v>
      </c>
      <c r="D10" s="34">
        <f>判定△材!S54</f>
        <v>0</v>
      </c>
      <c r="E10" s="31" t="str">
        <f>判定△材!K52</f>
        <v>本</v>
      </c>
      <c r="F10" s="34">
        <f>判定△材!R57</f>
        <v>0</v>
      </c>
      <c r="G10" s="34">
        <f>判定△材!R59</f>
        <v>0</v>
      </c>
      <c r="H10" s="220">
        <f>判定△材!R61</f>
        <v>0</v>
      </c>
      <c r="I10" s="220"/>
      <c r="J10" s="76"/>
      <c r="K10" s="35"/>
    </row>
    <row r="11" spans="1:12" ht="20.100000000000001" customHeight="1">
      <c r="A11" s="4" t="str">
        <f>判定△材!A63</f>
        <v>品目６</v>
      </c>
      <c r="B11" s="89">
        <f>判定△材!A64</f>
        <v>0</v>
      </c>
      <c r="C11" s="90">
        <f>判定△材!A66</f>
        <v>0</v>
      </c>
      <c r="D11" s="34">
        <f>判定△材!S65</f>
        <v>0</v>
      </c>
      <c r="E11" s="31" t="str">
        <f>判定△材!K63</f>
        <v>本</v>
      </c>
      <c r="F11" s="34">
        <f>判定△材!R68</f>
        <v>0</v>
      </c>
      <c r="G11" s="34">
        <f>判定△材!R70</f>
        <v>0</v>
      </c>
      <c r="H11" s="220">
        <f>判定△材!R72</f>
        <v>0</v>
      </c>
      <c r="I11" s="220"/>
    </row>
    <row r="12" spans="1:12" ht="20.100000000000001" customHeight="1">
      <c r="A12" s="4" t="str">
        <f>判定△材!A74</f>
        <v>品目７</v>
      </c>
      <c r="B12" s="89">
        <f>判定△材!A75</f>
        <v>0</v>
      </c>
      <c r="C12" s="90">
        <f>判定△材!A77</f>
        <v>0</v>
      </c>
      <c r="D12" s="34">
        <f>判定△材!S76</f>
        <v>0</v>
      </c>
      <c r="E12" s="31" t="str">
        <f>判定△材!K74</f>
        <v>本</v>
      </c>
      <c r="F12" s="34">
        <f>判定△材!R79</f>
        <v>0</v>
      </c>
      <c r="G12" s="34">
        <f>判定△材!R81</f>
        <v>0</v>
      </c>
      <c r="H12" s="220">
        <f>判定△材!R83</f>
        <v>0</v>
      </c>
      <c r="I12" s="220"/>
    </row>
    <row r="13" spans="1:12" ht="20.100000000000001" customHeight="1">
      <c r="A13" s="4" t="str">
        <f>判定△材!A85</f>
        <v>品目８</v>
      </c>
      <c r="B13" s="89">
        <f>判定△材!A86</f>
        <v>0</v>
      </c>
      <c r="C13" s="90">
        <f>判定△材!A88</f>
        <v>0</v>
      </c>
      <c r="D13" s="34">
        <f>判定△材!S87</f>
        <v>0</v>
      </c>
      <c r="E13" s="31" t="str">
        <f>判定△材!K85</f>
        <v>本</v>
      </c>
      <c r="F13" s="34">
        <f>判定△材!R90</f>
        <v>0</v>
      </c>
      <c r="G13" s="34">
        <f>判定△材!R92</f>
        <v>0</v>
      </c>
      <c r="H13" s="220">
        <f>判定△材!R94</f>
        <v>0</v>
      </c>
      <c r="I13" s="220"/>
    </row>
    <row r="14" spans="1:12" ht="20.100000000000001" customHeight="1">
      <c r="A14" s="4" t="str">
        <f>判定△材!A96</f>
        <v>品目９</v>
      </c>
      <c r="B14" s="89">
        <f>判定△材!A97</f>
        <v>0</v>
      </c>
      <c r="C14" s="90">
        <f>判定△材!A99</f>
        <v>0</v>
      </c>
      <c r="D14" s="34">
        <f>判定△材!S98</f>
        <v>0</v>
      </c>
      <c r="E14" s="31" t="str">
        <f>判定△材!K96</f>
        <v>本</v>
      </c>
      <c r="F14" s="34">
        <f>判定△材!R101</f>
        <v>0</v>
      </c>
      <c r="G14" s="34">
        <f>判定△材!R103</f>
        <v>0</v>
      </c>
      <c r="H14" s="220">
        <f>判定△材!R105</f>
        <v>0</v>
      </c>
      <c r="I14" s="220"/>
    </row>
    <row r="15" spans="1:12" ht="20.100000000000001" customHeight="1">
      <c r="A15" s="4" t="str">
        <f>判定△材!A107</f>
        <v>品目１０</v>
      </c>
      <c r="B15" s="89">
        <f>判定△材!A108</f>
        <v>0</v>
      </c>
      <c r="C15" s="90">
        <f>判定△材!A110</f>
        <v>0</v>
      </c>
      <c r="D15" s="34">
        <f>判定△材!S109</f>
        <v>0</v>
      </c>
      <c r="E15" s="31" t="str">
        <f>判定△材!K107</f>
        <v>本</v>
      </c>
      <c r="F15" s="34">
        <f>判定△材!R112</f>
        <v>0</v>
      </c>
      <c r="G15" s="34">
        <f>判定△材!R114</f>
        <v>0</v>
      </c>
      <c r="H15" s="220">
        <f>判定△材!R116</f>
        <v>0</v>
      </c>
      <c r="I15" s="220"/>
    </row>
    <row r="16" spans="1:12" ht="20.100000000000001" customHeight="1">
      <c r="A16" s="4" t="str">
        <f>判定△材!A118</f>
        <v>品目１１</v>
      </c>
      <c r="B16" s="89">
        <f>判定△材!A119</f>
        <v>0</v>
      </c>
      <c r="C16" s="90">
        <f>判定△材!A121</f>
        <v>0</v>
      </c>
      <c r="D16" s="34">
        <f>判定△材!S120</f>
        <v>0</v>
      </c>
      <c r="E16" s="31" t="str">
        <f>判定△材!K118</f>
        <v>本</v>
      </c>
      <c r="F16" s="34">
        <f>判定△材!R123</f>
        <v>0</v>
      </c>
      <c r="G16" s="34">
        <f>判定△材!R125</f>
        <v>0</v>
      </c>
      <c r="H16" s="220">
        <f>判定△材!R127</f>
        <v>0</v>
      </c>
      <c r="I16" s="220"/>
    </row>
    <row r="17" spans="1:9" ht="20.100000000000001" customHeight="1">
      <c r="A17" s="4" t="str">
        <f>判定△材!A129</f>
        <v>品目１２</v>
      </c>
      <c r="B17" s="89">
        <f>判定△材!A130</f>
        <v>0</v>
      </c>
      <c r="C17" s="90">
        <f>判定△材!A132</f>
        <v>0</v>
      </c>
      <c r="D17" s="34">
        <f>判定△材!S131</f>
        <v>0</v>
      </c>
      <c r="E17" s="31" t="str">
        <f>判定△材!K129</f>
        <v>本</v>
      </c>
      <c r="F17" s="34">
        <f>判定△材!R134</f>
        <v>0</v>
      </c>
      <c r="G17" s="34">
        <f>判定△材!R136</f>
        <v>0</v>
      </c>
      <c r="H17" s="220">
        <f>判定△材!R138</f>
        <v>0</v>
      </c>
      <c r="I17" s="220"/>
    </row>
    <row r="18" spans="1:9" ht="20.100000000000001" customHeight="1">
      <c r="A18" s="4" t="str">
        <f>判定△材!A140</f>
        <v>品目１３</v>
      </c>
      <c r="B18" s="89">
        <f>判定△材!A141</f>
        <v>0</v>
      </c>
      <c r="C18" s="90">
        <f>判定△材!A143</f>
        <v>0</v>
      </c>
      <c r="D18" s="34">
        <f>判定△材!S142</f>
        <v>0</v>
      </c>
      <c r="E18" s="31" t="str">
        <f>判定△材!K140</f>
        <v>本</v>
      </c>
      <c r="F18" s="34">
        <f>判定△材!R145</f>
        <v>0</v>
      </c>
      <c r="G18" s="34">
        <f>判定△材!R147</f>
        <v>0</v>
      </c>
      <c r="H18" s="220">
        <f>判定△材!R149</f>
        <v>0</v>
      </c>
      <c r="I18" s="220"/>
    </row>
    <row r="19" spans="1:9" ht="20.100000000000001" customHeight="1">
      <c r="A19" s="4" t="str">
        <f>判定△材!A151</f>
        <v>品目１４</v>
      </c>
      <c r="B19" s="89">
        <f>判定△材!A152</f>
        <v>0</v>
      </c>
      <c r="C19" s="90">
        <f>判定△材!A154</f>
        <v>0</v>
      </c>
      <c r="D19" s="34">
        <f>判定△材!S153</f>
        <v>0</v>
      </c>
      <c r="E19" s="31" t="str">
        <f>判定△材!K151</f>
        <v>本</v>
      </c>
      <c r="F19" s="34">
        <f>判定△材!R156</f>
        <v>0</v>
      </c>
      <c r="G19" s="34">
        <f>判定△材!R158</f>
        <v>0</v>
      </c>
      <c r="H19" s="220">
        <f>判定△材!R160</f>
        <v>0</v>
      </c>
      <c r="I19" s="220"/>
    </row>
    <row r="20" spans="1:9" ht="20.100000000000001" customHeight="1">
      <c r="A20" s="4" t="str">
        <f>判定△材!A162</f>
        <v>品目１５</v>
      </c>
      <c r="B20" s="89">
        <f>判定△材!A163</f>
        <v>0</v>
      </c>
      <c r="C20" s="90">
        <f>判定△材!A165</f>
        <v>0</v>
      </c>
      <c r="D20" s="34">
        <f>判定△材!S164</f>
        <v>0</v>
      </c>
      <c r="E20" s="31" t="str">
        <f>判定△材!K162</f>
        <v>本</v>
      </c>
      <c r="F20" s="34">
        <f>判定△材!R167</f>
        <v>0</v>
      </c>
      <c r="G20" s="34">
        <f>判定△材!R169</f>
        <v>0</v>
      </c>
      <c r="H20" s="220">
        <f>判定△材!R171</f>
        <v>0</v>
      </c>
      <c r="I20" s="220"/>
    </row>
    <row r="21" spans="1:9" ht="20.100000000000001" customHeight="1">
      <c r="A21" s="4" t="str">
        <f>判定△材!A173</f>
        <v>品目１６</v>
      </c>
      <c r="B21" s="89">
        <f>判定△材!A174</f>
        <v>0</v>
      </c>
      <c r="C21" s="90">
        <f>判定△材!A176</f>
        <v>0</v>
      </c>
      <c r="D21" s="34">
        <f>判定△材!S175</f>
        <v>0</v>
      </c>
      <c r="E21" s="31" t="str">
        <f>判定△材!K173</f>
        <v>本</v>
      </c>
      <c r="F21" s="34">
        <f>判定△材!R178</f>
        <v>0</v>
      </c>
      <c r="G21" s="34">
        <f>判定△材!R180</f>
        <v>0</v>
      </c>
      <c r="H21" s="220">
        <f>判定△材!R182</f>
        <v>0</v>
      </c>
      <c r="I21" s="220"/>
    </row>
    <row r="22" spans="1:9" ht="20.100000000000001" customHeight="1">
      <c r="A22" s="4" t="str">
        <f>判定△材!A184</f>
        <v>品目１７</v>
      </c>
      <c r="B22" s="89">
        <f>判定△材!A185</f>
        <v>0</v>
      </c>
      <c r="C22" s="90">
        <f>判定△材!A187</f>
        <v>0</v>
      </c>
      <c r="D22" s="34">
        <f>判定△材!S186</f>
        <v>0</v>
      </c>
      <c r="E22" s="31" t="str">
        <f>判定△材!K184</f>
        <v>本</v>
      </c>
      <c r="F22" s="34">
        <f>判定△材!R189</f>
        <v>0</v>
      </c>
      <c r="G22" s="34">
        <f>判定△材!R191</f>
        <v>0</v>
      </c>
      <c r="H22" s="220">
        <f>判定△材!R193</f>
        <v>0</v>
      </c>
      <c r="I22" s="220"/>
    </row>
    <row r="23" spans="1:9" ht="20.100000000000001" customHeight="1">
      <c r="A23" s="4" t="str">
        <f>判定△材!A195</f>
        <v>品目１８</v>
      </c>
      <c r="B23" s="89">
        <f>判定△材!A196</f>
        <v>0</v>
      </c>
      <c r="C23" s="90">
        <f>判定△材!A198</f>
        <v>0</v>
      </c>
      <c r="D23" s="34">
        <f>判定△材!S197</f>
        <v>0</v>
      </c>
      <c r="E23" s="31" t="str">
        <f>判定△材!K195</f>
        <v>本</v>
      </c>
      <c r="F23" s="34">
        <f>判定△材!R200</f>
        <v>0</v>
      </c>
      <c r="G23" s="34">
        <f>判定△材!R202</f>
        <v>0</v>
      </c>
      <c r="H23" s="220">
        <f>判定△材!R204</f>
        <v>0</v>
      </c>
      <c r="I23" s="220"/>
    </row>
    <row r="24" spans="1:9" ht="20.100000000000001" customHeight="1">
      <c r="A24" s="4" t="str">
        <f>判定△材!A206</f>
        <v>品目１９</v>
      </c>
      <c r="B24" s="89">
        <f>判定△材!A207</f>
        <v>0</v>
      </c>
      <c r="C24" s="90">
        <f>判定△材!A209</f>
        <v>0</v>
      </c>
      <c r="D24" s="34">
        <f>判定△材!S208</f>
        <v>0</v>
      </c>
      <c r="E24" s="31" t="str">
        <f>判定△材!K206</f>
        <v>本</v>
      </c>
      <c r="F24" s="34">
        <f>判定△材!R211</f>
        <v>0</v>
      </c>
      <c r="G24" s="34">
        <f>判定△材!R213</f>
        <v>0</v>
      </c>
      <c r="H24" s="220">
        <f>判定△材!R215</f>
        <v>0</v>
      </c>
      <c r="I24" s="220"/>
    </row>
    <row r="25" spans="1:9" ht="20.100000000000001" customHeight="1">
      <c r="A25" s="4" t="str">
        <f>判定△材!A217</f>
        <v>品目２０</v>
      </c>
      <c r="B25" s="89">
        <f>判定△材!A218</f>
        <v>0</v>
      </c>
      <c r="C25" s="90">
        <f>判定△材!A220</f>
        <v>0</v>
      </c>
      <c r="D25" s="34">
        <f>判定△材!S219</f>
        <v>0</v>
      </c>
      <c r="E25" s="31" t="str">
        <f>判定△材!K217</f>
        <v>本</v>
      </c>
      <c r="F25" s="34">
        <f>判定△材!R222</f>
        <v>0</v>
      </c>
      <c r="G25" s="34">
        <f>判定△材!R224</f>
        <v>0</v>
      </c>
      <c r="H25" s="220">
        <f>判定△材!R226</f>
        <v>0</v>
      </c>
      <c r="I25" s="220"/>
    </row>
    <row r="26" spans="1:9" ht="20.100000000000001" customHeight="1">
      <c r="A26" s="4" t="str">
        <f>判定△材!A228</f>
        <v>品目２１</v>
      </c>
      <c r="B26" s="89">
        <f>判定△材!A229</f>
        <v>0</v>
      </c>
      <c r="C26" s="90">
        <f>判定△材!A231</f>
        <v>0</v>
      </c>
      <c r="D26" s="34">
        <f>判定△材!S230</f>
        <v>0</v>
      </c>
      <c r="E26" s="31" t="str">
        <f>判定△材!K228</f>
        <v>本</v>
      </c>
      <c r="F26" s="34">
        <f>判定△材!R233</f>
        <v>0</v>
      </c>
      <c r="G26" s="34">
        <f>判定△材!R235</f>
        <v>0</v>
      </c>
      <c r="H26" s="220">
        <f>判定△材!R237</f>
        <v>0</v>
      </c>
      <c r="I26" s="220"/>
    </row>
    <row r="27" spans="1:9" ht="20.100000000000001" customHeight="1">
      <c r="A27" s="4" t="str">
        <f>判定△材!A239</f>
        <v>品目２２</v>
      </c>
      <c r="B27" s="89">
        <f>判定△材!A240</f>
        <v>0</v>
      </c>
      <c r="C27" s="90">
        <f>判定△材!A242</f>
        <v>0</v>
      </c>
      <c r="D27" s="34">
        <f>判定△材!S241</f>
        <v>0</v>
      </c>
      <c r="E27" s="31" t="str">
        <f>判定△材!K239</f>
        <v>本</v>
      </c>
      <c r="F27" s="34">
        <f>判定△材!R244</f>
        <v>0</v>
      </c>
      <c r="G27" s="34">
        <f>判定△材!R246</f>
        <v>0</v>
      </c>
      <c r="H27" s="220">
        <f>判定△材!R248</f>
        <v>0</v>
      </c>
      <c r="I27" s="220"/>
    </row>
    <row r="28" spans="1:9" ht="20.100000000000001" customHeight="1">
      <c r="A28" s="4" t="str">
        <f>判定△材!A250</f>
        <v>品目２３</v>
      </c>
      <c r="B28" s="89">
        <f>判定△材!A251</f>
        <v>0</v>
      </c>
      <c r="C28" s="90">
        <f>判定△材!A253</f>
        <v>0</v>
      </c>
      <c r="D28" s="34">
        <f>判定△材!S252</f>
        <v>0</v>
      </c>
      <c r="E28" s="31" t="str">
        <f>判定△材!K250</f>
        <v>本</v>
      </c>
      <c r="F28" s="34">
        <f>判定△材!R255</f>
        <v>0</v>
      </c>
      <c r="G28" s="34">
        <f>判定△材!R257</f>
        <v>0</v>
      </c>
      <c r="H28" s="220">
        <f>判定△材!R259</f>
        <v>0</v>
      </c>
      <c r="I28" s="220"/>
    </row>
    <row r="29" spans="1:9" ht="20.100000000000001" customHeight="1">
      <c r="A29" s="4" t="str">
        <f>判定△材!A261</f>
        <v>品目２４</v>
      </c>
      <c r="B29" s="89">
        <f>判定△材!A262</f>
        <v>0</v>
      </c>
      <c r="C29" s="90">
        <f>判定△材!A264</f>
        <v>0</v>
      </c>
      <c r="D29" s="34">
        <f>判定△材!S263</f>
        <v>0</v>
      </c>
      <c r="E29" s="31" t="str">
        <f>判定△材!K261</f>
        <v>本</v>
      </c>
      <c r="F29" s="34">
        <f>判定△材!R266</f>
        <v>0</v>
      </c>
      <c r="G29" s="34">
        <f>判定△材!R268</f>
        <v>0</v>
      </c>
      <c r="H29" s="220">
        <f>判定△材!R270</f>
        <v>0</v>
      </c>
      <c r="I29" s="220"/>
    </row>
    <row r="30" spans="1:9" ht="20.100000000000001" customHeight="1">
      <c r="A30" s="4" t="str">
        <f>判定△材!A272</f>
        <v>品目２５</v>
      </c>
      <c r="B30" s="89">
        <f>判定△材!A273</f>
        <v>0</v>
      </c>
      <c r="C30" s="90">
        <f>判定△材!A275</f>
        <v>0</v>
      </c>
      <c r="D30" s="34">
        <f>判定△材!S274</f>
        <v>0</v>
      </c>
      <c r="E30" s="31" t="str">
        <f>判定△材!K272</f>
        <v>本</v>
      </c>
      <c r="F30" s="34">
        <f>判定△材!R277</f>
        <v>0</v>
      </c>
      <c r="G30" s="34">
        <f>判定△材!R279</f>
        <v>0</v>
      </c>
      <c r="H30" s="220">
        <f>判定△材!R281</f>
        <v>0</v>
      </c>
      <c r="I30" s="220"/>
    </row>
    <row r="31" spans="1:9" ht="20.100000000000001" customHeight="1">
      <c r="A31" s="4" t="str">
        <f>判定△材!A283</f>
        <v>品目２６</v>
      </c>
      <c r="B31" s="89">
        <f>判定△材!A284</f>
        <v>0</v>
      </c>
      <c r="C31" s="90">
        <f>判定△材!A286</f>
        <v>0</v>
      </c>
      <c r="D31" s="34">
        <f>判定△材!S285</f>
        <v>0</v>
      </c>
      <c r="E31" s="31" t="str">
        <f>判定△材!K283</f>
        <v>本</v>
      </c>
      <c r="F31" s="34">
        <f>判定△材!R288</f>
        <v>0</v>
      </c>
      <c r="G31" s="34">
        <f>判定△材!R290</f>
        <v>0</v>
      </c>
      <c r="H31" s="220">
        <f>判定△材!R292</f>
        <v>0</v>
      </c>
      <c r="I31" s="220"/>
    </row>
    <row r="32" spans="1:9" ht="20.100000000000001" customHeight="1">
      <c r="A32" s="4" t="str">
        <f>判定△材!A294</f>
        <v>品目２７</v>
      </c>
      <c r="B32" s="89">
        <f>判定△材!A295</f>
        <v>0</v>
      </c>
      <c r="C32" s="90">
        <f>判定△材!A297</f>
        <v>0</v>
      </c>
      <c r="D32" s="34">
        <f>判定△材!S296</f>
        <v>0</v>
      </c>
      <c r="E32" s="31" t="str">
        <f>判定△材!K294</f>
        <v>本</v>
      </c>
      <c r="F32" s="34">
        <f>判定△材!R299</f>
        <v>0</v>
      </c>
      <c r="G32" s="34">
        <f>判定△材!R301</f>
        <v>0</v>
      </c>
      <c r="H32" s="220">
        <f>判定△材!R303</f>
        <v>0</v>
      </c>
      <c r="I32" s="220"/>
    </row>
    <row r="33" spans="1:9" ht="20.100000000000001" customHeight="1">
      <c r="A33" s="4" t="str">
        <f>判定△材!A305</f>
        <v>品目２８</v>
      </c>
      <c r="B33" s="89">
        <f>判定△材!A306</f>
        <v>0</v>
      </c>
      <c r="C33" s="90">
        <f>判定△材!A308</f>
        <v>0</v>
      </c>
      <c r="D33" s="34">
        <f>判定△材!S307</f>
        <v>0</v>
      </c>
      <c r="E33" s="31" t="str">
        <f>判定△材!K305</f>
        <v>本</v>
      </c>
      <c r="F33" s="34">
        <f>判定△材!R310</f>
        <v>0</v>
      </c>
      <c r="G33" s="34">
        <f>判定△材!R312</f>
        <v>0</v>
      </c>
      <c r="H33" s="220">
        <f>判定△材!R314</f>
        <v>0</v>
      </c>
      <c r="I33" s="220"/>
    </row>
    <row r="34" spans="1:9" ht="20.100000000000001" customHeight="1">
      <c r="A34" s="4" t="str">
        <f>判定△材!A316</f>
        <v>品目２９</v>
      </c>
      <c r="B34" s="89">
        <f>判定△材!A317</f>
        <v>0</v>
      </c>
      <c r="C34" s="90">
        <f>判定△材!A319</f>
        <v>0</v>
      </c>
      <c r="D34" s="34">
        <f>判定△材!S318</f>
        <v>0</v>
      </c>
      <c r="E34" s="31" t="str">
        <f>判定△材!K316</f>
        <v>本</v>
      </c>
      <c r="F34" s="34">
        <f>判定△材!R321</f>
        <v>0</v>
      </c>
      <c r="G34" s="34">
        <f>判定△材!R323</f>
        <v>0</v>
      </c>
      <c r="H34" s="220">
        <f>判定△材!R325</f>
        <v>0</v>
      </c>
      <c r="I34" s="220"/>
    </row>
    <row r="35" spans="1:9" ht="20.100000000000001" customHeight="1">
      <c r="A35" s="4" t="str">
        <f>判定△材!A327</f>
        <v>品目３０</v>
      </c>
      <c r="B35" s="89">
        <f>判定△材!A328</f>
        <v>0</v>
      </c>
      <c r="C35" s="90">
        <f>判定△材!A330</f>
        <v>0</v>
      </c>
      <c r="D35" s="34">
        <f>判定△材!S329</f>
        <v>0</v>
      </c>
      <c r="E35" s="31" t="str">
        <f>判定△材!K327</f>
        <v>本</v>
      </c>
      <c r="F35" s="34">
        <f>判定△材!R332</f>
        <v>0</v>
      </c>
      <c r="G35" s="34">
        <f>判定△材!R334</f>
        <v>0</v>
      </c>
      <c r="H35" s="220">
        <f>判定△材!R336</f>
        <v>0</v>
      </c>
      <c r="I35" s="220"/>
    </row>
    <row r="36" spans="1:9" ht="27.75" customHeight="1">
      <c r="A36" s="224" t="s">
        <v>107</v>
      </c>
      <c r="B36" s="224"/>
      <c r="C36" s="224"/>
      <c r="D36" s="224"/>
      <c r="E36" s="224"/>
      <c r="F36" s="34">
        <f>SUM(F6:F35)</f>
        <v>3900000</v>
      </c>
      <c r="G36" s="34">
        <f>SUM(G6:G35)</f>
        <v>4162500</v>
      </c>
      <c r="H36" s="220">
        <f>SUM(H6:H35)</f>
        <v>0</v>
      </c>
      <c r="I36" s="220"/>
    </row>
    <row r="37" spans="1:9" ht="14.25">
      <c r="A37" s="223" t="s">
        <v>186</v>
      </c>
      <c r="B37" s="223"/>
      <c r="C37" s="225" t="s">
        <v>115</v>
      </c>
      <c r="D37" s="225"/>
      <c r="E37" s="77"/>
      <c r="F37" s="78" t="s">
        <v>164</v>
      </c>
      <c r="G37" s="77"/>
      <c r="H37" s="226"/>
      <c r="I37" s="226"/>
    </row>
    <row r="38" spans="1:9" ht="14.25">
      <c r="A38" s="223"/>
      <c r="B38" s="223"/>
      <c r="C38" s="227">
        <f>H36</f>
        <v>0</v>
      </c>
      <c r="D38" s="227"/>
      <c r="E38" s="79" t="s">
        <v>79</v>
      </c>
      <c r="F38" s="79">
        <f>E4</f>
        <v>0.89090910000000001</v>
      </c>
      <c r="G38" s="80" t="s">
        <v>165</v>
      </c>
      <c r="H38" s="228">
        <f>ROUNDDOWN(C38*F38*1.1,0)</f>
        <v>0</v>
      </c>
      <c r="I38" s="228"/>
    </row>
    <row r="39" spans="1:9" ht="14.25">
      <c r="A39" s="223" t="s">
        <v>187</v>
      </c>
      <c r="B39" s="223"/>
      <c r="C39" s="232" t="s">
        <v>112</v>
      </c>
      <c r="D39" s="232"/>
      <c r="E39" s="81"/>
      <c r="F39" s="81"/>
      <c r="G39" s="82"/>
      <c r="H39" s="233"/>
      <c r="I39" s="233"/>
    </row>
    <row r="40" spans="1:9" ht="14.25">
      <c r="A40" s="223"/>
      <c r="B40" s="223"/>
      <c r="C40" s="227">
        <f>G36</f>
        <v>4162500</v>
      </c>
      <c r="D40" s="227"/>
      <c r="E40" s="79"/>
      <c r="F40" s="80"/>
      <c r="G40" s="83" t="s">
        <v>167</v>
      </c>
      <c r="H40" s="234">
        <f>ROUNDDOWN(G36,0)</f>
        <v>4162500</v>
      </c>
      <c r="I40" s="234"/>
    </row>
    <row r="41" spans="1:9" ht="14.25">
      <c r="A41" s="223" t="s">
        <v>188</v>
      </c>
      <c r="B41" s="223"/>
      <c r="C41" s="235" t="s">
        <v>162</v>
      </c>
      <c r="D41" s="235"/>
      <c r="E41" s="81"/>
      <c r="F41" s="78" t="s">
        <v>164</v>
      </c>
      <c r="G41" s="82"/>
      <c r="H41" s="236"/>
      <c r="I41" s="236"/>
    </row>
    <row r="42" spans="1:9" ht="16.5" customHeight="1">
      <c r="A42" s="223"/>
      <c r="B42" s="223"/>
      <c r="C42" s="227">
        <f>F36</f>
        <v>3900000</v>
      </c>
      <c r="D42" s="227"/>
      <c r="E42" s="79" t="s">
        <v>79</v>
      </c>
      <c r="F42" s="80">
        <f>E4</f>
        <v>0.89090910000000001</v>
      </c>
      <c r="G42" s="80" t="s">
        <v>165</v>
      </c>
      <c r="H42" s="228">
        <f>ROUNDDOWN(C42*F42*1.1,0)</f>
        <v>3822000</v>
      </c>
      <c r="I42" s="228"/>
    </row>
    <row r="43" spans="1:9" ht="30.75" customHeight="1">
      <c r="A43" s="229" t="s">
        <v>189</v>
      </c>
      <c r="B43" s="229"/>
      <c r="C43" s="230">
        <f>IF(H38=0,H40,IF(H38&gt;=H40,H40,H38))</f>
        <v>4162500</v>
      </c>
      <c r="D43" s="230"/>
      <c r="E43" s="84" t="s">
        <v>170</v>
      </c>
      <c r="F43" s="85">
        <f>H42</f>
        <v>3822000</v>
      </c>
      <c r="G43" s="7" t="s">
        <v>167</v>
      </c>
      <c r="H43" s="7"/>
      <c r="I43" s="86">
        <f>C43-F43</f>
        <v>340500</v>
      </c>
    </row>
    <row r="44" spans="1:9">
      <c r="H44" s="231" t="str">
        <f>IF(I43&gt;I3,"1%以上で対象となる","1%以下で対象とならない")</f>
        <v>1%以下で対象とならない</v>
      </c>
      <c r="I44" s="231"/>
    </row>
  </sheetData>
  <sheetProtection selectLockedCells="1" selectUnlockedCells="1"/>
  <mergeCells count="56">
    <mergeCell ref="A43:B43"/>
    <mergeCell ref="C43:D43"/>
    <mergeCell ref="H44:I44"/>
    <mergeCell ref="A39:B40"/>
    <mergeCell ref="C39:D39"/>
    <mergeCell ref="H39:I39"/>
    <mergeCell ref="C40:D40"/>
    <mergeCell ref="H40:I40"/>
    <mergeCell ref="A41:B42"/>
    <mergeCell ref="C41:D41"/>
    <mergeCell ref="H41:I41"/>
    <mergeCell ref="C42:D42"/>
    <mergeCell ref="H42:I42"/>
    <mergeCell ref="A36:E36"/>
    <mergeCell ref="H36:I36"/>
    <mergeCell ref="A37:B38"/>
    <mergeCell ref="C37:D37"/>
    <mergeCell ref="H37:I37"/>
    <mergeCell ref="C38:D38"/>
    <mergeCell ref="H38:I38"/>
    <mergeCell ref="H35:I35"/>
    <mergeCell ref="H24:I24"/>
    <mergeCell ref="H25:I25"/>
    <mergeCell ref="H26:I26"/>
    <mergeCell ref="H27:I27"/>
    <mergeCell ref="H28:I28"/>
    <mergeCell ref="H29:I29"/>
    <mergeCell ref="H30:I30"/>
    <mergeCell ref="H31:I31"/>
    <mergeCell ref="H32:I32"/>
    <mergeCell ref="H33:I33"/>
    <mergeCell ref="H34:I34"/>
    <mergeCell ref="H23:I23"/>
    <mergeCell ref="H12:I12"/>
    <mergeCell ref="H13:I13"/>
    <mergeCell ref="H14:I14"/>
    <mergeCell ref="H15:I15"/>
    <mergeCell ref="H16:I16"/>
    <mergeCell ref="H17:I17"/>
    <mergeCell ref="H18:I18"/>
    <mergeCell ref="H19:I19"/>
    <mergeCell ref="H20:I20"/>
    <mergeCell ref="H21:I21"/>
    <mergeCell ref="H22:I22"/>
    <mergeCell ref="H11:I11"/>
    <mergeCell ref="A3:C3"/>
    <mergeCell ref="E3:F3"/>
    <mergeCell ref="A4:C4"/>
    <mergeCell ref="E4:F4"/>
    <mergeCell ref="A5:B5"/>
    <mergeCell ref="H5:I5"/>
    <mergeCell ref="H6:I6"/>
    <mergeCell ref="H7:I7"/>
    <mergeCell ref="H8:I8"/>
    <mergeCell ref="H9:I9"/>
    <mergeCell ref="H10:I10"/>
  </mergeCells>
  <phoneticPr fontId="35"/>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34</vt:i4>
      </vt:variant>
    </vt:vector>
  </HeadingPairs>
  <TitlesOfParts>
    <vt:vector size="48" baseType="lpstr">
      <vt:lpstr>工事情報入力</vt:lpstr>
      <vt:lpstr>別紙５-スライド額算定調書</vt:lpstr>
      <vt:lpstr>スライド額算定調書（計算書）</vt:lpstr>
      <vt:lpstr>判定鋼材</vt:lpstr>
      <vt:lpstr>判定鋼材２</vt:lpstr>
      <vt:lpstr>判定As材</vt:lpstr>
      <vt:lpstr>判定As材２</vt:lpstr>
      <vt:lpstr>判定△材</vt:lpstr>
      <vt:lpstr>判定△材２</vt:lpstr>
      <vt:lpstr>判定油</vt:lpstr>
      <vt:lpstr>月平均単価算出表</vt:lpstr>
      <vt:lpstr>各種資材の運搬</vt:lpstr>
      <vt:lpstr>単価データ</vt:lpstr>
      <vt:lpstr>基礎単価入力取扱</vt:lpstr>
      <vt:lpstr>'スライド額算定調書（計算書）'!__xlnm.Print_Area</vt:lpstr>
      <vt:lpstr>月平均単価算出表!__xlnm.Print_Area</vt:lpstr>
      <vt:lpstr>工事情報入力!__xlnm.Print_Area</vt:lpstr>
      <vt:lpstr>判定△材!__xlnm.Print_Area</vt:lpstr>
      <vt:lpstr>判定△材２!__xlnm.Print_Area</vt:lpstr>
      <vt:lpstr>判定As材!__xlnm.Print_Area</vt:lpstr>
      <vt:lpstr>判定As材２!__xlnm.Print_Area</vt:lpstr>
      <vt:lpstr>判定鋼材!__xlnm.Print_Area</vt:lpstr>
      <vt:lpstr>判定鋼材２!__xlnm.Print_Area</vt:lpstr>
      <vt:lpstr>判定油!__xlnm.Print_Area</vt:lpstr>
      <vt:lpstr>'別紙５-スライド額算定調書'!__xlnm.Print_Area</vt:lpstr>
      <vt:lpstr>'スライド額算定調書（計算書）'!__xlnm_Print_Area</vt:lpstr>
      <vt:lpstr>月平均単価算出表!__xlnm_Print_Area</vt:lpstr>
      <vt:lpstr>工事情報入力!__xlnm_Print_Area</vt:lpstr>
      <vt:lpstr>判定△材!__xlnm_Print_Area</vt:lpstr>
      <vt:lpstr>判定△材２!__xlnm_Print_Area</vt:lpstr>
      <vt:lpstr>判定As材!__xlnm_Print_Area</vt:lpstr>
      <vt:lpstr>判定As材２!__xlnm_Print_Area</vt:lpstr>
      <vt:lpstr>判定鋼材!__xlnm_Print_Area</vt:lpstr>
      <vt:lpstr>判定鋼材２!__xlnm_Print_Area</vt:lpstr>
      <vt:lpstr>判定油!__xlnm_Print_Area</vt:lpstr>
      <vt:lpstr>'別紙５-スライド額算定調書'!__xlnm_Print_Area</vt:lpstr>
      <vt:lpstr>_1_2008データAのクロス集計</vt:lpstr>
      <vt:lpstr>'スライド額算定調書（計算書）'!Print_Area</vt:lpstr>
      <vt:lpstr>月平均単価算出表!Print_Area</vt:lpstr>
      <vt:lpstr>工事情報入力!Print_Area</vt:lpstr>
      <vt:lpstr>判定△材!Print_Area</vt:lpstr>
      <vt:lpstr>判定△材２!Print_Area</vt:lpstr>
      <vt:lpstr>判定As材!Print_Area</vt:lpstr>
      <vt:lpstr>判定As材２!Print_Area</vt:lpstr>
      <vt:lpstr>判定鋼材!Print_Area</vt:lpstr>
      <vt:lpstr>判定鋼材２!Print_Area</vt:lpstr>
      <vt:lpstr>判定油!Print_Area</vt:lpstr>
      <vt:lpstr>'別紙５-スライド額算定調書'!Print_Area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濱野　仁樹</dc:creator>
  <cp:lastModifiedBy>Administrator</cp:lastModifiedBy>
  <dcterms:created xsi:type="dcterms:W3CDTF">2022-09-13T08:44:38Z</dcterms:created>
  <dcterms:modified xsi:type="dcterms:W3CDTF">2022-09-29T00:48:54Z</dcterms:modified>
</cp:coreProperties>
</file>