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45" tabRatio="668" activeTab="0"/>
  </bookViews>
  <sheets>
    <sheet name="登録率1" sheetId="1" r:id="rId1"/>
    <sheet name="有病率2 " sheetId="2" r:id="rId2"/>
    <sheet name="有病率3 " sheetId="3" r:id="rId3"/>
    <sheet name="罹患率4 " sheetId="4" r:id="rId4"/>
    <sheet name="罹患率5" sheetId="5" r:id="rId5"/>
    <sheet name="罹患率6" sheetId="6" r:id="rId6"/>
    <sheet name="定期健康診断7" sheetId="7" r:id="rId7"/>
  </sheets>
  <definedNames>
    <definedName name="_xlnm.Print_Area" localSheetId="6">'定期健康診断7'!$A$1:$H$27</definedName>
  </definedNames>
  <calcPr fullCalcOnLoad="1"/>
</workbook>
</file>

<file path=xl/sharedStrings.xml><?xml version="1.0" encoding="utf-8"?>
<sst xmlns="http://schemas.openxmlformats.org/spreadsheetml/2006/main" count="862" uniqueCount="96">
  <si>
    <t>（１）　登録率の推移</t>
  </si>
  <si>
    <t>区　分</t>
  </si>
  <si>
    <r>
      <t>平成1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</t>
    </r>
  </si>
  <si>
    <r>
      <t>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</t>
    </r>
  </si>
  <si>
    <r>
      <t>平成14年</t>
    </r>
  </si>
  <si>
    <t>平成15年</t>
  </si>
  <si>
    <t>平成16年</t>
  </si>
  <si>
    <t>平成17年</t>
  </si>
  <si>
    <t>小松市</t>
  </si>
  <si>
    <t>*加賀市</t>
  </si>
  <si>
    <t>加賀市</t>
  </si>
  <si>
    <t>*</t>
  </si>
  <si>
    <t>山中町</t>
  </si>
  <si>
    <t>**能美市</t>
  </si>
  <si>
    <t>根上町</t>
  </si>
  <si>
    <t>**</t>
  </si>
  <si>
    <t>寺井町</t>
  </si>
  <si>
    <t>辰口町</t>
  </si>
  <si>
    <t>川北町</t>
  </si>
  <si>
    <t>管　内</t>
  </si>
  <si>
    <t>石川県</t>
  </si>
  <si>
    <t>全　国</t>
  </si>
  <si>
    <t>登録者数</t>
  </si>
  <si>
    <t>（単位：人）</t>
  </si>
  <si>
    <t>管内</t>
  </si>
  <si>
    <t>加賀市：</t>
  </si>
  <si>
    <t>平成17年10月合併</t>
  </si>
  <si>
    <t>能美市：</t>
  </si>
  <si>
    <t>平成17年2月合併</t>
  </si>
  <si>
    <t>*</t>
  </si>
  <si>
    <t>**</t>
  </si>
  <si>
    <t>平成12年</t>
  </si>
  <si>
    <t>平成13年</t>
  </si>
  <si>
    <t>平成14年</t>
  </si>
  <si>
    <t>平成12年</t>
  </si>
  <si>
    <t>平成13年</t>
  </si>
  <si>
    <t>（６）　罹患率（塗抹陽性肺結核）の推移</t>
  </si>
  <si>
    <t>新登録患者数（塗抹陽性肺結核）</t>
  </si>
  <si>
    <t>①</t>
  </si>
  <si>
    <t>管内実施義務者別</t>
  </si>
  <si>
    <t>実施義務者別</t>
  </si>
  <si>
    <t>市町長</t>
  </si>
  <si>
    <t>学校長</t>
  </si>
  <si>
    <t>事業者</t>
  </si>
  <si>
    <t>施設の長</t>
  </si>
  <si>
    <t>区分</t>
  </si>
  <si>
    <t>６ヶ月未満</t>
  </si>
  <si>
    <t>その他</t>
  </si>
  <si>
    <t>ツベルクリン　反応検査</t>
  </si>
  <si>
    <t>被注射者数</t>
  </si>
  <si>
    <t>－</t>
  </si>
  <si>
    <t>被判定者数</t>
  </si>
  <si>
    <t>陰性者数</t>
  </si>
  <si>
    <t>陽性者数</t>
  </si>
  <si>
    <t>（陽性率）</t>
  </si>
  <si>
    <t>ＢＣＧ接種者数</t>
  </si>
  <si>
    <t>間接撮影者数</t>
  </si>
  <si>
    <t>直接撮影者数</t>
  </si>
  <si>
    <t>②</t>
  </si>
  <si>
    <t>市町別</t>
  </si>
  <si>
    <t>区　　　分</t>
  </si>
  <si>
    <t>対象者数</t>
  </si>
  <si>
    <t>受診者数</t>
  </si>
  <si>
    <t>受診率</t>
  </si>
  <si>
    <t>発見患者数</t>
  </si>
  <si>
    <t>一般住民健診</t>
  </si>
  <si>
    <t>管　内</t>
  </si>
  <si>
    <t>小松市</t>
  </si>
  <si>
    <t>加賀市</t>
  </si>
  <si>
    <t>能美市</t>
  </si>
  <si>
    <t>川北町</t>
  </si>
  <si>
    <t>発病の恐れ
のある者</t>
  </si>
  <si>
    <t>16　結核の状況</t>
  </si>
  <si>
    <t xml:space="preserve">人口１０万対 </t>
  </si>
  <si>
    <t>**</t>
  </si>
  <si>
    <t>平成18年</t>
  </si>
  <si>
    <t>6ヶ月未満児健診</t>
  </si>
  <si>
    <t>１歳未満</t>
  </si>
  <si>
    <t>平成19年</t>
  </si>
  <si>
    <t>平成20年</t>
  </si>
  <si>
    <t>平成21年</t>
  </si>
  <si>
    <t>平成22年</t>
  </si>
  <si>
    <t>（７）平成23年度定期健康診断状況</t>
  </si>
  <si>
    <t>平成23年度</t>
  </si>
  <si>
    <t>平成２3年度</t>
  </si>
  <si>
    <t>平成23年</t>
  </si>
  <si>
    <t>**</t>
  </si>
  <si>
    <t>（４）　罹患率（全結核）の推移</t>
  </si>
  <si>
    <t>新登録患者数（全結核）</t>
  </si>
  <si>
    <t>*</t>
  </si>
  <si>
    <t>（５）　罹患率（菌陽性肺結核）の推移</t>
  </si>
  <si>
    <t>新登録患者数（菌陽性肺結核）</t>
  </si>
  <si>
    <t>（２）　有病率（活動性全結核）の推移</t>
  </si>
  <si>
    <t>活動性全結核患者数</t>
  </si>
  <si>
    <t>（３）　有病率（菌陽性肺結核）の推移</t>
  </si>
  <si>
    <t>菌陽性肺結核患者数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</si>
</sst>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  <numFmt numFmtId="178" formatCode="0.0_ "/>
    <numFmt numFmtId="179" formatCode="#,##0_ "/>
    <numFmt numFmtId="180" formatCode="0_);[Red]\(0\)"/>
    <numFmt numFmtId="181" formatCode="#,##0_);[Red]\(#,##0\)"/>
    <numFmt numFmtId="182" formatCode="0.0"/>
    <numFmt numFmtId="183" formatCode="0.0%"/>
    <numFmt numFmtId="184" formatCode="#,##0.0;[Red]\-#,##0.0"/>
  </numFmts>
  <fonts count="48">
    <font>
      <sz val="11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hair"/>
    </border>
    <border>
      <left style="hair">
        <color indexed="8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tted"/>
      <diagonal style="thin"/>
    </border>
    <border diagonalUp="1">
      <left style="thin"/>
      <right style="thin"/>
      <top style="dotted"/>
      <bottom style="dotted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/>
      <bottom style="thin"/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dotted"/>
    </border>
    <border>
      <left style="thin"/>
      <right style="hair"/>
      <top style="dotted"/>
      <bottom style="dotted"/>
    </border>
    <border>
      <left style="thin"/>
      <right style="hair"/>
      <top style="dotted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262">
    <xf numFmtId="0" fontId="0" fillId="0" borderId="0" xfId="0" applyAlignment="1">
      <alignment vertical="center"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177" fontId="4" fillId="0" borderId="11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180" fontId="4" fillId="0" borderId="11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8" fontId="4" fillId="0" borderId="25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26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180" fontId="4" fillId="0" borderId="15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180" fontId="4" fillId="0" borderId="17" xfId="0" applyNumberFormat="1" applyFont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180" fontId="4" fillId="0" borderId="19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80" fontId="4" fillId="0" borderId="20" xfId="0" applyNumberFormat="1" applyFont="1" applyBorder="1" applyAlignment="1">
      <alignment vertical="center"/>
    </xf>
    <xf numFmtId="180" fontId="4" fillId="0" borderId="21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81" fontId="4" fillId="0" borderId="23" xfId="0" applyNumberFormat="1" applyFont="1" applyBorder="1" applyAlignment="1">
      <alignment vertical="center"/>
    </xf>
    <xf numFmtId="181" fontId="4" fillId="0" borderId="24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181" fontId="4" fillId="0" borderId="26" xfId="0" applyNumberFormat="1" applyFont="1" applyBorder="1" applyAlignment="1">
      <alignment vertical="center"/>
    </xf>
    <xf numFmtId="179" fontId="4" fillId="0" borderId="26" xfId="0" applyNumberFormat="1" applyFont="1" applyBorder="1" applyAlignment="1">
      <alignment vertical="center"/>
    </xf>
    <xf numFmtId="0" fontId="8" fillId="0" borderId="0" xfId="0" applyNumberFormat="1" applyFont="1" applyAlignment="1">
      <alignment/>
    </xf>
    <xf numFmtId="177" fontId="4" fillId="0" borderId="16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181" fontId="4" fillId="0" borderId="16" xfId="0" applyNumberFormat="1" applyFont="1" applyBorder="1" applyAlignment="1">
      <alignment vertical="center"/>
    </xf>
    <xf numFmtId="181" fontId="4" fillId="0" borderId="11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81" fontId="4" fillId="0" borderId="27" xfId="0" applyNumberFormat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181" fontId="4" fillId="0" borderId="15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8" xfId="0" applyNumberFormat="1" applyFont="1" applyBorder="1" applyAlignment="1">
      <alignment vertical="center"/>
    </xf>
    <xf numFmtId="181" fontId="4" fillId="0" borderId="20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177" fontId="4" fillId="0" borderId="15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24" xfId="0" applyNumberFormat="1" applyFont="1" applyFill="1" applyBorder="1" applyAlignment="1">
      <alignment vertical="center"/>
    </xf>
    <xf numFmtId="181" fontId="4" fillId="0" borderId="16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 vertical="center"/>
    </xf>
    <xf numFmtId="181" fontId="4" fillId="0" borderId="14" xfId="0" applyNumberFormat="1" applyFont="1" applyFill="1" applyBorder="1" applyAlignment="1">
      <alignment vertical="center"/>
    </xf>
    <xf numFmtId="181" fontId="4" fillId="0" borderId="11" xfId="0" applyNumberFormat="1" applyFont="1" applyFill="1" applyBorder="1" applyAlignment="1">
      <alignment vertical="center"/>
    </xf>
    <xf numFmtId="181" fontId="4" fillId="0" borderId="12" xfId="0" applyNumberFormat="1" applyFont="1" applyFill="1" applyBorder="1" applyAlignment="1">
      <alignment vertical="center"/>
    </xf>
    <xf numFmtId="181" fontId="4" fillId="0" borderId="20" xfId="0" applyNumberFormat="1" applyFont="1" applyFill="1" applyBorder="1" applyAlignment="1">
      <alignment vertical="center"/>
    </xf>
    <xf numFmtId="181" fontId="4" fillId="0" borderId="23" xfId="0" applyNumberFormat="1" applyFont="1" applyFill="1" applyBorder="1" applyAlignment="1">
      <alignment vertical="center"/>
    </xf>
    <xf numFmtId="0" fontId="4" fillId="0" borderId="16" xfId="0" applyNumberFormat="1" applyFont="1" applyBorder="1" applyAlignment="1">
      <alignment/>
    </xf>
    <xf numFmtId="181" fontId="4" fillId="0" borderId="28" xfId="0" applyNumberFormat="1" applyFont="1" applyBorder="1" applyAlignment="1">
      <alignment vertical="center"/>
    </xf>
    <xf numFmtId="181" fontId="4" fillId="0" borderId="22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7" fontId="4" fillId="0" borderId="31" xfId="0" applyNumberFormat="1" applyFont="1" applyBorder="1" applyAlignment="1">
      <alignment vertical="center"/>
    </xf>
    <xf numFmtId="177" fontId="4" fillId="0" borderId="31" xfId="0" applyNumberFormat="1" applyFont="1" applyFill="1" applyBorder="1" applyAlignment="1">
      <alignment vertical="center"/>
    </xf>
    <xf numFmtId="176" fontId="4" fillId="0" borderId="32" xfId="0" applyNumberFormat="1" applyFont="1" applyBorder="1" applyAlignment="1">
      <alignment horizontal="center" vertical="center"/>
    </xf>
    <xf numFmtId="177" fontId="4" fillId="0" borderId="33" xfId="0" applyNumberFormat="1" applyFont="1" applyBorder="1" applyAlignment="1">
      <alignment vertical="center"/>
    </xf>
    <xf numFmtId="177" fontId="4" fillId="0" borderId="33" xfId="0" applyNumberFormat="1" applyFont="1" applyFill="1" applyBorder="1" applyAlignment="1">
      <alignment vertical="center"/>
    </xf>
    <xf numFmtId="0" fontId="4" fillId="0" borderId="19" xfId="0" applyNumberFormat="1" applyFont="1" applyBorder="1" applyAlignment="1">
      <alignment/>
    </xf>
    <xf numFmtId="0" fontId="4" fillId="0" borderId="32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7" fontId="4" fillId="0" borderId="35" xfId="0" applyNumberFormat="1" applyFont="1" applyBorder="1" applyAlignment="1">
      <alignment vertical="center"/>
    </xf>
    <xf numFmtId="177" fontId="4" fillId="0" borderId="35" xfId="0" applyNumberFormat="1" applyFont="1" applyFill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36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  <xf numFmtId="181" fontId="4" fillId="0" borderId="31" xfId="0" applyNumberFormat="1" applyFont="1" applyBorder="1" applyAlignment="1">
      <alignment vertical="center"/>
    </xf>
    <xf numFmtId="181" fontId="4" fillId="0" borderId="3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horizontal="center" vertical="center"/>
    </xf>
    <xf numFmtId="181" fontId="4" fillId="0" borderId="35" xfId="0" applyNumberFormat="1" applyFont="1" applyBorder="1" applyAlignment="1">
      <alignment vertical="center"/>
    </xf>
    <xf numFmtId="181" fontId="4" fillId="0" borderId="36" xfId="0" applyNumberFormat="1" applyFont="1" applyBorder="1" applyAlignment="1">
      <alignment vertical="center"/>
    </xf>
    <xf numFmtId="0" fontId="10" fillId="0" borderId="0" xfId="60" applyFont="1">
      <alignment/>
      <protection/>
    </xf>
    <xf numFmtId="0" fontId="11" fillId="0" borderId="0" xfId="60" applyFont="1">
      <alignment/>
      <protection/>
    </xf>
    <xf numFmtId="0" fontId="0" fillId="0" borderId="0" xfId="60">
      <alignment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>
      <alignment/>
      <protection/>
    </xf>
    <xf numFmtId="0" fontId="11" fillId="0" borderId="0" xfId="60" applyFont="1" applyAlignment="1">
      <alignment horizontal="right"/>
      <protection/>
    </xf>
    <xf numFmtId="0" fontId="12" fillId="0" borderId="37" xfId="60" applyFont="1" applyBorder="1">
      <alignment/>
      <protection/>
    </xf>
    <xf numFmtId="0" fontId="12" fillId="0" borderId="38" xfId="60" applyFont="1" applyBorder="1" applyAlignment="1">
      <alignment horizontal="center"/>
      <protection/>
    </xf>
    <xf numFmtId="38" fontId="12" fillId="0" borderId="39" xfId="48" applyFont="1" applyBorder="1" applyAlignment="1">
      <alignment horizontal="right"/>
    </xf>
    <xf numFmtId="38" fontId="12" fillId="0" borderId="40" xfId="48" applyFont="1" applyBorder="1" applyAlignment="1">
      <alignment horizontal="right"/>
    </xf>
    <xf numFmtId="38" fontId="12" fillId="0" borderId="41" xfId="48" applyFont="1" applyBorder="1" applyAlignment="1">
      <alignment horizontal="right"/>
    </xf>
    <xf numFmtId="38" fontId="12" fillId="0" borderId="38" xfId="48" applyFont="1" applyBorder="1" applyAlignment="1">
      <alignment horizontal="right"/>
    </xf>
    <xf numFmtId="0" fontId="12" fillId="0" borderId="42" xfId="60" applyFont="1" applyBorder="1" applyAlignment="1">
      <alignment horizontal="center"/>
      <protection/>
    </xf>
    <xf numFmtId="38" fontId="12" fillId="0" borderId="43" xfId="48" applyFont="1" applyBorder="1" applyAlignment="1">
      <alignment horizontal="right"/>
    </xf>
    <xf numFmtId="38" fontId="12" fillId="0" borderId="44" xfId="48" applyFont="1" applyBorder="1" applyAlignment="1">
      <alignment horizontal="right"/>
    </xf>
    <xf numFmtId="38" fontId="12" fillId="0" borderId="45" xfId="48" applyFont="1" applyBorder="1" applyAlignment="1">
      <alignment horizontal="right"/>
    </xf>
    <xf numFmtId="38" fontId="12" fillId="0" borderId="42" xfId="48" applyFont="1" applyBorder="1" applyAlignment="1">
      <alignment horizontal="right"/>
    </xf>
    <xf numFmtId="0" fontId="12" fillId="0" borderId="37" xfId="60" applyFont="1" applyBorder="1" applyAlignment="1">
      <alignment horizontal="center"/>
      <protection/>
    </xf>
    <xf numFmtId="38" fontId="12" fillId="0" borderId="46" xfId="48" applyFont="1" applyBorder="1" applyAlignment="1">
      <alignment horizontal="right"/>
    </xf>
    <xf numFmtId="38" fontId="12" fillId="0" borderId="47" xfId="48" applyFont="1" applyBorder="1" applyAlignment="1">
      <alignment horizontal="right"/>
    </xf>
    <xf numFmtId="38" fontId="12" fillId="0" borderId="48" xfId="48" applyFont="1" applyBorder="1" applyAlignment="1">
      <alignment horizontal="right"/>
    </xf>
    <xf numFmtId="38" fontId="12" fillId="0" borderId="49" xfId="48" applyFont="1" applyBorder="1" applyAlignment="1">
      <alignment horizontal="right"/>
    </xf>
    <xf numFmtId="38" fontId="12" fillId="0" borderId="50" xfId="48" applyFont="1" applyBorder="1" applyAlignment="1">
      <alignment horizontal="right"/>
    </xf>
    <xf numFmtId="38" fontId="12" fillId="0" borderId="51" xfId="48" applyFont="1" applyBorder="1" applyAlignment="1">
      <alignment horizontal="right"/>
    </xf>
    <xf numFmtId="38" fontId="12" fillId="0" borderId="29" xfId="48" applyFont="1" applyBorder="1" applyAlignment="1">
      <alignment horizontal="right"/>
    </xf>
    <xf numFmtId="0" fontId="12" fillId="0" borderId="29" xfId="60" applyFont="1" applyBorder="1">
      <alignment/>
      <protection/>
    </xf>
    <xf numFmtId="38" fontId="12" fillId="0" borderId="29" xfId="48" applyFont="1" applyBorder="1" applyAlignment="1">
      <alignment/>
    </xf>
    <xf numFmtId="183" fontId="12" fillId="0" borderId="29" xfId="42" applyNumberFormat="1" applyFont="1" applyBorder="1" applyAlignment="1">
      <alignment/>
    </xf>
    <xf numFmtId="0" fontId="12" fillId="0" borderId="38" xfId="60" applyFont="1" applyBorder="1">
      <alignment/>
      <protection/>
    </xf>
    <xf numFmtId="38" fontId="12" fillId="0" borderId="38" xfId="48" applyFont="1" applyBorder="1" applyAlignment="1">
      <alignment/>
    </xf>
    <xf numFmtId="183" fontId="12" fillId="0" borderId="38" xfId="42" applyNumberFormat="1" applyFont="1" applyBorder="1" applyAlignment="1">
      <alignment/>
    </xf>
    <xf numFmtId="0" fontId="12" fillId="0" borderId="42" xfId="60" applyFont="1" applyBorder="1">
      <alignment/>
      <protection/>
    </xf>
    <xf numFmtId="38" fontId="12" fillId="0" borderId="42" xfId="48" applyFont="1" applyBorder="1" applyAlignment="1">
      <alignment/>
    </xf>
    <xf numFmtId="183" fontId="12" fillId="0" borderId="52" xfId="42" applyNumberFormat="1" applyFont="1" applyBorder="1" applyAlignment="1">
      <alignment/>
    </xf>
    <xf numFmtId="183" fontId="12" fillId="0" borderId="42" xfId="42" applyNumberFormat="1" applyFont="1" applyBorder="1" applyAlignment="1">
      <alignment/>
    </xf>
    <xf numFmtId="38" fontId="12" fillId="0" borderId="37" xfId="48" applyFont="1" applyBorder="1" applyAlignment="1">
      <alignment/>
    </xf>
    <xf numFmtId="183" fontId="12" fillId="0" borderId="53" xfId="42" applyNumberFormat="1" applyFont="1" applyBorder="1" applyAlignment="1">
      <alignment/>
    </xf>
    <xf numFmtId="0" fontId="12" fillId="0" borderId="54" xfId="60" applyFont="1" applyBorder="1">
      <alignment/>
      <protection/>
    </xf>
    <xf numFmtId="0" fontId="12" fillId="0" borderId="55" xfId="60" applyFont="1" applyBorder="1">
      <alignment/>
      <protection/>
    </xf>
    <xf numFmtId="0" fontId="12" fillId="0" borderId="56" xfId="60" applyFont="1" applyBorder="1">
      <alignment/>
      <protection/>
    </xf>
    <xf numFmtId="0" fontId="12" fillId="0" borderId="57" xfId="60" applyFont="1" applyBorder="1">
      <alignment/>
      <protection/>
    </xf>
    <xf numFmtId="0" fontId="7" fillId="33" borderId="23" xfId="0" applyNumberFormat="1" applyFont="1" applyFill="1" applyBorder="1" applyAlignment="1">
      <alignment horizontal="center" vertical="center"/>
    </xf>
    <xf numFmtId="0" fontId="7" fillId="33" borderId="24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177" fontId="7" fillId="33" borderId="13" xfId="0" applyNumberFormat="1" applyFont="1" applyFill="1" applyBorder="1" applyAlignment="1">
      <alignment horizontal="center" vertical="center"/>
    </xf>
    <xf numFmtId="176" fontId="4" fillId="33" borderId="29" xfId="0" applyNumberFormat="1" applyFont="1" applyFill="1" applyBorder="1" applyAlignment="1">
      <alignment horizontal="center" vertical="center"/>
    </xf>
    <xf numFmtId="0" fontId="7" fillId="33" borderId="36" xfId="0" applyNumberFormat="1" applyFont="1" applyFill="1" applyBorder="1" applyAlignment="1">
      <alignment horizontal="center" vertical="center"/>
    </xf>
    <xf numFmtId="0" fontId="4" fillId="33" borderId="29" xfId="0" applyNumberFormat="1" applyFont="1" applyFill="1" applyBorder="1" applyAlignment="1">
      <alignment horizontal="center" vertical="center"/>
    </xf>
    <xf numFmtId="0" fontId="12" fillId="33" borderId="58" xfId="60" applyFont="1" applyFill="1" applyBorder="1">
      <alignment/>
      <protection/>
    </xf>
    <xf numFmtId="0" fontId="12" fillId="33" borderId="59" xfId="60" applyFont="1" applyFill="1" applyBorder="1" applyAlignment="1">
      <alignment horizontal="right"/>
      <protection/>
    </xf>
    <xf numFmtId="0" fontId="12" fillId="33" borderId="60" xfId="60" applyFont="1" applyFill="1" applyBorder="1" applyAlignment="1">
      <alignment horizontal="center"/>
      <protection/>
    </xf>
    <xf numFmtId="0" fontId="12" fillId="33" borderId="61" xfId="60" applyFont="1" applyFill="1" applyBorder="1">
      <alignment/>
      <protection/>
    </xf>
    <xf numFmtId="0" fontId="12" fillId="33" borderId="62" xfId="60" applyFont="1" applyFill="1" applyBorder="1">
      <alignment/>
      <protection/>
    </xf>
    <xf numFmtId="0" fontId="12" fillId="33" borderId="49" xfId="60" applyFont="1" applyFill="1" applyBorder="1" applyAlignment="1">
      <alignment horizontal="center" shrinkToFit="1"/>
      <protection/>
    </xf>
    <xf numFmtId="0" fontId="12" fillId="33" borderId="50" xfId="60" applyFont="1" applyFill="1" applyBorder="1" applyAlignment="1">
      <alignment horizontal="center" shrinkToFit="1"/>
      <protection/>
    </xf>
    <xf numFmtId="0" fontId="12" fillId="33" borderId="51" xfId="60" applyFont="1" applyFill="1" applyBorder="1" applyAlignment="1">
      <alignment horizontal="center" shrinkToFit="1"/>
      <protection/>
    </xf>
    <xf numFmtId="0" fontId="12" fillId="33" borderId="37" xfId="60" applyFont="1" applyFill="1" applyBorder="1">
      <alignment/>
      <protection/>
    </xf>
    <xf numFmtId="0" fontId="12" fillId="33" borderId="29" xfId="60" applyFont="1" applyFill="1" applyBorder="1" applyAlignment="1">
      <alignment horizontal="center" vertical="center"/>
      <protection/>
    </xf>
    <xf numFmtId="0" fontId="12" fillId="33" borderId="29" xfId="60" applyFont="1" applyFill="1" applyBorder="1" applyAlignment="1">
      <alignment horizontal="center" vertical="center" shrinkToFit="1"/>
      <protection/>
    </xf>
    <xf numFmtId="0" fontId="13" fillId="33" borderId="29" xfId="60" applyFont="1" applyFill="1" applyBorder="1" applyAlignment="1">
      <alignment horizontal="center" vertical="center" wrapText="1" shrinkToFit="1"/>
      <protection/>
    </xf>
    <xf numFmtId="179" fontId="4" fillId="0" borderId="16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vertical="center"/>
    </xf>
    <xf numFmtId="38" fontId="12" fillId="0" borderId="53" xfId="48" applyFont="1" applyBorder="1" applyAlignment="1">
      <alignment horizontal="right"/>
    </xf>
    <xf numFmtId="178" fontId="4" fillId="0" borderId="63" xfId="0" applyNumberFormat="1" applyFont="1" applyBorder="1" applyAlignment="1">
      <alignment vertical="center"/>
    </xf>
    <xf numFmtId="178" fontId="4" fillId="0" borderId="31" xfId="0" applyNumberFormat="1" applyFont="1" applyBorder="1" applyAlignment="1">
      <alignment vertical="center"/>
    </xf>
    <xf numFmtId="179" fontId="4" fillId="0" borderId="31" xfId="0" applyNumberFormat="1" applyFont="1" applyBorder="1" applyAlignment="1">
      <alignment horizontal="center" vertical="center"/>
    </xf>
    <xf numFmtId="179" fontId="4" fillId="0" borderId="33" xfId="0" applyNumberFormat="1" applyFont="1" applyBorder="1" applyAlignment="1">
      <alignment horizontal="center" vertical="center"/>
    </xf>
    <xf numFmtId="178" fontId="4" fillId="0" borderId="36" xfId="0" applyNumberFormat="1" applyFont="1" applyBorder="1" applyAlignment="1">
      <alignment vertical="center"/>
    </xf>
    <xf numFmtId="179" fontId="4" fillId="0" borderId="31" xfId="0" applyNumberFormat="1" applyFont="1" applyBorder="1" applyAlignment="1">
      <alignment vertical="center"/>
    </xf>
    <xf numFmtId="179" fontId="4" fillId="0" borderId="33" xfId="0" applyNumberFormat="1" applyFont="1" applyBorder="1" applyAlignment="1">
      <alignment vertical="center"/>
    </xf>
    <xf numFmtId="179" fontId="4" fillId="0" borderId="64" xfId="0" applyNumberFormat="1" applyFont="1" applyBorder="1" applyAlignment="1">
      <alignment vertical="center"/>
    </xf>
    <xf numFmtId="179" fontId="4" fillId="0" borderId="6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179" fontId="4" fillId="0" borderId="66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81" fontId="4" fillId="0" borderId="63" xfId="0" applyNumberFormat="1" applyFont="1" applyBorder="1" applyAlignment="1">
      <alignment vertical="center"/>
    </xf>
    <xf numFmtId="181" fontId="4" fillId="0" borderId="64" xfId="0" applyNumberFormat="1" applyFont="1" applyBorder="1" applyAlignment="1">
      <alignment vertical="center"/>
    </xf>
    <xf numFmtId="181" fontId="4" fillId="0" borderId="66" xfId="0" applyNumberFormat="1" applyFont="1" applyBorder="1" applyAlignment="1">
      <alignment vertical="center"/>
    </xf>
    <xf numFmtId="177" fontId="7" fillId="33" borderId="36" xfId="0" applyNumberFormat="1" applyFont="1" applyFill="1" applyBorder="1" applyAlignment="1">
      <alignment horizontal="center" vertical="center"/>
    </xf>
    <xf numFmtId="38" fontId="12" fillId="0" borderId="42" xfId="48" applyFont="1" applyFill="1" applyBorder="1" applyAlignment="1">
      <alignment/>
    </xf>
    <xf numFmtId="178" fontId="4" fillId="0" borderId="27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/>
    </xf>
    <xf numFmtId="178" fontId="4" fillId="0" borderId="28" xfId="0" applyNumberFormat="1" applyFont="1" applyBorder="1" applyAlignment="1">
      <alignment vertical="center"/>
    </xf>
    <xf numFmtId="0" fontId="7" fillId="33" borderId="67" xfId="0" applyNumberFormat="1" applyFont="1" applyFill="1" applyBorder="1" applyAlignment="1">
      <alignment horizontal="center" vertical="center"/>
    </xf>
    <xf numFmtId="181" fontId="4" fillId="0" borderId="68" xfId="0" applyNumberFormat="1" applyFont="1" applyBorder="1" applyAlignment="1">
      <alignment vertical="center"/>
    </xf>
    <xf numFmtId="181" fontId="4" fillId="0" borderId="69" xfId="0" applyNumberFormat="1" applyFont="1" applyBorder="1" applyAlignment="1">
      <alignment vertical="center"/>
    </xf>
    <xf numFmtId="181" fontId="4" fillId="0" borderId="70" xfId="0" applyNumberFormat="1" applyFont="1" applyBorder="1" applyAlignment="1">
      <alignment vertical="center"/>
    </xf>
    <xf numFmtId="181" fontId="4" fillId="0" borderId="71" xfId="0" applyNumberFormat="1" applyFont="1" applyBorder="1" applyAlignment="1">
      <alignment vertical="center"/>
    </xf>
    <xf numFmtId="181" fontId="4" fillId="0" borderId="67" xfId="0" applyNumberFormat="1" applyFont="1" applyBorder="1" applyAlignment="1">
      <alignment vertical="center"/>
    </xf>
    <xf numFmtId="0" fontId="4" fillId="33" borderId="60" xfId="0" applyNumberFormat="1" applyFont="1" applyFill="1" applyBorder="1" applyAlignment="1">
      <alignment horizontal="center" vertical="center"/>
    </xf>
    <xf numFmtId="0" fontId="4" fillId="0" borderId="72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4" fillId="0" borderId="74" xfId="0" applyNumberFormat="1" applyFont="1" applyBorder="1" applyAlignment="1">
      <alignment horizontal="center" vertical="center"/>
    </xf>
    <xf numFmtId="177" fontId="4" fillId="0" borderId="68" xfId="0" applyNumberFormat="1" applyFont="1" applyBorder="1" applyAlignment="1">
      <alignment vertical="center"/>
    </xf>
    <xf numFmtId="177" fontId="4" fillId="0" borderId="70" xfId="0" applyNumberFormat="1" applyFont="1" applyBorder="1" applyAlignment="1">
      <alignment vertical="center"/>
    </xf>
    <xf numFmtId="177" fontId="4" fillId="0" borderId="71" xfId="0" applyNumberFormat="1" applyFont="1" applyBorder="1" applyAlignment="1">
      <alignment vertical="center"/>
    </xf>
    <xf numFmtId="177" fontId="4" fillId="0" borderId="67" xfId="0" applyNumberFormat="1" applyFont="1" applyBorder="1" applyAlignment="1">
      <alignment vertical="center"/>
    </xf>
    <xf numFmtId="176" fontId="4" fillId="33" borderId="60" xfId="0" applyNumberFormat="1" applyFont="1" applyFill="1" applyBorder="1" applyAlignment="1">
      <alignment horizontal="center" vertical="center"/>
    </xf>
    <xf numFmtId="176" fontId="4" fillId="0" borderId="72" xfId="0" applyNumberFormat="1" applyFont="1" applyBorder="1" applyAlignment="1">
      <alignment horizontal="center" vertical="center"/>
    </xf>
    <xf numFmtId="176" fontId="4" fillId="0" borderId="73" xfId="0" applyNumberFormat="1" applyFont="1" applyBorder="1" applyAlignment="1">
      <alignment horizontal="center" vertical="center"/>
    </xf>
    <xf numFmtId="176" fontId="4" fillId="0" borderId="74" xfId="0" applyNumberFormat="1" applyFont="1" applyBorder="1" applyAlignment="1">
      <alignment horizontal="center" vertical="center"/>
    </xf>
    <xf numFmtId="181" fontId="4" fillId="0" borderId="68" xfId="0" applyNumberFormat="1" applyFont="1" applyFill="1" applyBorder="1" applyAlignment="1">
      <alignment vertical="center"/>
    </xf>
    <xf numFmtId="181" fontId="4" fillId="0" borderId="69" xfId="0" applyNumberFormat="1" applyFont="1" applyFill="1" applyBorder="1" applyAlignment="1">
      <alignment vertical="center"/>
    </xf>
    <xf numFmtId="181" fontId="4" fillId="0" borderId="70" xfId="0" applyNumberFormat="1" applyFont="1" applyFill="1" applyBorder="1" applyAlignment="1">
      <alignment vertical="center"/>
    </xf>
    <xf numFmtId="181" fontId="4" fillId="0" borderId="71" xfId="0" applyNumberFormat="1" applyFont="1" applyFill="1" applyBorder="1" applyAlignment="1">
      <alignment vertical="center"/>
    </xf>
    <xf numFmtId="181" fontId="4" fillId="0" borderId="67" xfId="0" applyNumberFormat="1" applyFont="1" applyFill="1" applyBorder="1" applyAlignment="1">
      <alignment vertical="center"/>
    </xf>
    <xf numFmtId="177" fontId="4" fillId="0" borderId="69" xfId="0" applyNumberFormat="1" applyFont="1" applyBorder="1" applyAlignment="1">
      <alignment vertical="center"/>
    </xf>
    <xf numFmtId="180" fontId="4" fillId="0" borderId="68" xfId="0" applyNumberFormat="1" applyFont="1" applyBorder="1" applyAlignment="1">
      <alignment vertical="center"/>
    </xf>
    <xf numFmtId="180" fontId="4" fillId="0" borderId="69" xfId="0" applyNumberFormat="1" applyFont="1" applyBorder="1" applyAlignment="1">
      <alignment vertical="center"/>
    </xf>
    <xf numFmtId="180" fontId="4" fillId="0" borderId="70" xfId="0" applyNumberFormat="1" applyFont="1" applyBorder="1" applyAlignment="1">
      <alignment vertical="center"/>
    </xf>
    <xf numFmtId="180" fontId="4" fillId="0" borderId="71" xfId="0" applyNumberFormat="1" applyFont="1" applyBorder="1" applyAlignment="1">
      <alignment vertical="center"/>
    </xf>
    <xf numFmtId="180" fontId="4" fillId="0" borderId="67" xfId="0" applyNumberFormat="1" applyFont="1" applyBorder="1" applyAlignment="1">
      <alignment vertical="center"/>
    </xf>
    <xf numFmtId="0" fontId="7" fillId="33" borderId="75" xfId="0" applyNumberFormat="1" applyFont="1" applyFill="1" applyBorder="1" applyAlignment="1">
      <alignment horizontal="center" vertical="center"/>
    </xf>
    <xf numFmtId="179" fontId="4" fillId="0" borderId="28" xfId="0" applyNumberFormat="1" applyFont="1" applyBorder="1" applyAlignment="1">
      <alignment vertical="center"/>
    </xf>
    <xf numFmtId="179" fontId="4" fillId="0" borderId="75" xfId="0" applyNumberFormat="1" applyFont="1" applyBorder="1" applyAlignment="1">
      <alignment vertical="center"/>
    </xf>
    <xf numFmtId="0" fontId="7" fillId="33" borderId="51" xfId="0" applyNumberFormat="1" applyFont="1" applyFill="1" applyBorder="1" applyAlignment="1">
      <alignment horizontal="center" vertical="center"/>
    </xf>
    <xf numFmtId="178" fontId="4" fillId="0" borderId="76" xfId="0" applyNumberFormat="1" applyFont="1" applyBorder="1" applyAlignment="1">
      <alignment vertical="center"/>
    </xf>
    <xf numFmtId="178" fontId="4" fillId="0" borderId="77" xfId="0" applyNumberFormat="1" applyFont="1" applyBorder="1" applyAlignment="1">
      <alignment vertical="center"/>
    </xf>
    <xf numFmtId="179" fontId="4" fillId="0" borderId="77" xfId="0" applyNumberFormat="1" applyFont="1" applyBorder="1" applyAlignment="1">
      <alignment horizontal="center" vertical="center"/>
    </xf>
    <xf numFmtId="178" fontId="4" fillId="0" borderId="78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8" fontId="4" fillId="0" borderId="51" xfId="0" applyNumberFormat="1" applyFont="1" applyBorder="1" applyAlignment="1">
      <alignment vertical="center"/>
    </xf>
    <xf numFmtId="178" fontId="4" fillId="0" borderId="33" xfId="0" applyNumberFormat="1" applyFont="1" applyBorder="1" applyAlignment="1">
      <alignment vertical="center"/>
    </xf>
    <xf numFmtId="178" fontId="4" fillId="0" borderId="64" xfId="0" applyNumberFormat="1" applyFont="1" applyBorder="1" applyAlignment="1">
      <alignment vertical="center"/>
    </xf>
    <xf numFmtId="0" fontId="7" fillId="33" borderId="59" xfId="0" applyNumberFormat="1" applyFont="1" applyFill="1" applyBorder="1" applyAlignment="1">
      <alignment horizontal="center" vertical="center"/>
    </xf>
    <xf numFmtId="179" fontId="4" fillId="0" borderId="79" xfId="0" applyNumberFormat="1" applyFont="1" applyBorder="1" applyAlignment="1">
      <alignment vertical="center"/>
    </xf>
    <xf numFmtId="179" fontId="4" fillId="0" borderId="77" xfId="0" applyNumberFormat="1" applyFont="1" applyBorder="1" applyAlignment="1">
      <alignment vertical="center"/>
    </xf>
    <xf numFmtId="179" fontId="4" fillId="0" borderId="80" xfId="0" applyNumberFormat="1" applyFont="1" applyBorder="1" applyAlignment="1">
      <alignment vertical="center"/>
    </xf>
    <xf numFmtId="179" fontId="4" fillId="0" borderId="51" xfId="0" applyNumberFormat="1" applyFont="1" applyBorder="1" applyAlignment="1">
      <alignment vertical="center"/>
    </xf>
    <xf numFmtId="179" fontId="4" fillId="0" borderId="59" xfId="0" applyNumberFormat="1" applyFont="1" applyBorder="1" applyAlignment="1">
      <alignment vertical="center"/>
    </xf>
    <xf numFmtId="0" fontId="7" fillId="33" borderId="81" xfId="0" applyNumberFormat="1" applyFont="1" applyFill="1" applyBorder="1" applyAlignment="1">
      <alignment horizontal="center" vertical="center"/>
    </xf>
    <xf numFmtId="179" fontId="4" fillId="0" borderId="63" xfId="0" applyNumberFormat="1" applyFont="1" applyBorder="1" applyAlignment="1">
      <alignment vertical="center"/>
    </xf>
    <xf numFmtId="179" fontId="4" fillId="0" borderId="81" xfId="0" applyNumberFormat="1" applyFont="1" applyBorder="1" applyAlignment="1">
      <alignment vertical="center"/>
    </xf>
    <xf numFmtId="0" fontId="7" fillId="33" borderId="79" xfId="0" applyNumberFormat="1" applyFont="1" applyFill="1" applyBorder="1" applyAlignment="1">
      <alignment horizontal="center" vertical="center"/>
    </xf>
    <xf numFmtId="179" fontId="4" fillId="0" borderId="76" xfId="0" applyNumberFormat="1" applyFont="1" applyBorder="1" applyAlignment="1">
      <alignment vertical="center"/>
    </xf>
    <xf numFmtId="0" fontId="12" fillId="33" borderId="59" xfId="60" applyFont="1" applyFill="1" applyBorder="1" applyAlignment="1">
      <alignment horizontal="center"/>
      <protection/>
    </xf>
    <xf numFmtId="0" fontId="12" fillId="33" borderId="48" xfId="60" applyFont="1" applyFill="1" applyBorder="1">
      <alignment/>
      <protection/>
    </xf>
    <xf numFmtId="0" fontId="12" fillId="33" borderId="82" xfId="60" applyFont="1" applyFill="1" applyBorder="1" applyAlignment="1">
      <alignment horizontal="center"/>
      <protection/>
    </xf>
    <xf numFmtId="0" fontId="12" fillId="33" borderId="83" xfId="60" applyFont="1" applyFill="1" applyBorder="1">
      <alignment/>
      <protection/>
    </xf>
    <xf numFmtId="38" fontId="12" fillId="0" borderId="84" xfId="48" applyFont="1" applyBorder="1" applyAlignment="1">
      <alignment horizontal="right"/>
    </xf>
    <xf numFmtId="38" fontId="12" fillId="0" borderId="85" xfId="48" applyFont="1" applyBorder="1" applyAlignment="1">
      <alignment horizontal="right"/>
    </xf>
    <xf numFmtId="38" fontId="12" fillId="0" borderId="86" xfId="48" applyFont="1" applyBorder="1" applyAlignment="1">
      <alignment horizontal="right"/>
    </xf>
    <xf numFmtId="38" fontId="12" fillId="0" borderId="87" xfId="48" applyFont="1" applyBorder="1" applyAlignment="1">
      <alignment horizontal="right"/>
    </xf>
    <xf numFmtId="0" fontId="12" fillId="0" borderId="29" xfId="60" applyFont="1" applyBorder="1" applyAlignment="1">
      <alignment horizontal="center" vertical="center" textRotation="255" wrapText="1"/>
      <protection/>
    </xf>
    <xf numFmtId="0" fontId="12" fillId="0" borderId="60" xfId="60" applyFont="1" applyBorder="1" applyAlignment="1">
      <alignment horizontal="center" vertical="center" textRotation="255" wrapText="1"/>
      <protection/>
    </xf>
    <xf numFmtId="0" fontId="12" fillId="0" borderId="88" xfId="60" applyFont="1" applyBorder="1" applyAlignment="1">
      <alignment horizontal="center" vertical="center" textRotation="255" wrapText="1"/>
      <protection/>
    </xf>
    <xf numFmtId="0" fontId="12" fillId="0" borderId="37" xfId="60" applyFont="1" applyBorder="1" applyAlignment="1">
      <alignment horizontal="center" vertical="center" textRotation="255" wrapText="1"/>
      <protection/>
    </xf>
    <xf numFmtId="0" fontId="12" fillId="33" borderId="89" xfId="60" applyFont="1" applyFill="1" applyBorder="1" applyAlignment="1">
      <alignment horizontal="center"/>
      <protection/>
    </xf>
    <xf numFmtId="0" fontId="12" fillId="33" borderId="90" xfId="60" applyFont="1" applyFill="1" applyBorder="1" applyAlignment="1">
      <alignment horizontal="center"/>
      <protection/>
    </xf>
    <xf numFmtId="0" fontId="12" fillId="33" borderId="51" xfId="60" applyFont="1" applyFill="1" applyBorder="1" applyAlignment="1">
      <alignment horizontal="center"/>
      <protection/>
    </xf>
    <xf numFmtId="0" fontId="12" fillId="0" borderId="29" xfId="60" applyFont="1" applyBorder="1" applyAlignment="1">
      <alignment horizontal="center"/>
      <protection/>
    </xf>
    <xf numFmtId="0" fontId="12" fillId="33" borderId="29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結核定期健康診断状況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2</xdr:col>
      <xdr:colOff>0</xdr:colOff>
      <xdr:row>4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9050" y="762000"/>
          <a:ext cx="1981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</xdr:row>
      <xdr:rowOff>19050</xdr:rowOff>
    </xdr:from>
    <xdr:to>
      <xdr:col>2</xdr:col>
      <xdr:colOff>0</xdr:colOff>
      <xdr:row>4</xdr:row>
      <xdr:rowOff>228600</xdr:rowOff>
    </xdr:to>
    <xdr:sp>
      <xdr:nvSpPr>
        <xdr:cNvPr id="2" name="Line 2"/>
        <xdr:cNvSpPr>
          <a:spLocks/>
        </xdr:cNvSpPr>
      </xdr:nvSpPr>
      <xdr:spPr>
        <a:xfrm>
          <a:off x="19050" y="762000"/>
          <a:ext cx="1981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view="pageBreakPreview" zoomScaleSheetLayoutView="100" zoomScalePageLayoutView="0" workbookViewId="0" topLeftCell="A16">
      <selection activeCell="O27" sqref="O27"/>
    </sheetView>
  </sheetViews>
  <sheetFormatPr defaultColWidth="9.00390625" defaultRowHeight="13.5"/>
  <cols>
    <col min="1" max="1" width="10.625" style="0" customWidth="1"/>
    <col min="2" max="2" width="9.00390625" style="0" hidden="1" customWidth="1"/>
    <col min="3" max="3" width="0.12890625" style="0" hidden="1" customWidth="1"/>
    <col min="4" max="11" width="8.875" style="0" customWidth="1"/>
  </cols>
  <sheetData>
    <row r="1" spans="1:10" ht="24">
      <c r="A1" s="1" t="s">
        <v>72</v>
      </c>
      <c r="B1" s="2"/>
      <c r="C1" s="2"/>
      <c r="D1" s="2"/>
      <c r="E1" s="2"/>
      <c r="F1" s="2"/>
      <c r="G1" s="2"/>
      <c r="H1" s="2"/>
      <c r="I1" s="3"/>
      <c r="J1" s="2"/>
    </row>
    <row r="2" spans="1:13" ht="18.75">
      <c r="A2" s="4" t="s">
        <v>0</v>
      </c>
      <c r="B2" s="2"/>
      <c r="C2" s="3"/>
      <c r="D2" s="5"/>
      <c r="E2" s="3"/>
      <c r="F2" s="3"/>
      <c r="G2" s="3"/>
      <c r="H2" s="6"/>
      <c r="M2" s="191" t="s">
        <v>73</v>
      </c>
    </row>
    <row r="3" spans="1:13" ht="24" customHeight="1">
      <c r="A3" s="199" t="s">
        <v>1</v>
      </c>
      <c r="B3" s="193" t="s">
        <v>31</v>
      </c>
      <c r="C3" s="150" t="s">
        <v>32</v>
      </c>
      <c r="D3" s="151" t="s">
        <v>33</v>
      </c>
      <c r="E3" s="152" t="s">
        <v>5</v>
      </c>
      <c r="F3" s="152" t="s">
        <v>6</v>
      </c>
      <c r="G3" s="152" t="s">
        <v>7</v>
      </c>
      <c r="H3" s="155" t="s">
        <v>75</v>
      </c>
      <c r="I3" s="152" t="s">
        <v>78</v>
      </c>
      <c r="J3" s="152" t="s">
        <v>79</v>
      </c>
      <c r="K3" s="152" t="s">
        <v>80</v>
      </c>
      <c r="L3" s="155" t="s">
        <v>81</v>
      </c>
      <c r="M3" s="225" t="s">
        <v>85</v>
      </c>
    </row>
    <row r="4" spans="1:13" ht="24" customHeight="1">
      <c r="A4" s="208" t="s">
        <v>8</v>
      </c>
      <c r="B4" s="203">
        <v>95.6</v>
      </c>
      <c r="C4" s="18">
        <v>70</v>
      </c>
      <c r="D4" s="19">
        <v>63.3</v>
      </c>
      <c r="E4" s="20">
        <v>53.3</v>
      </c>
      <c r="F4" s="20">
        <f>F20/108893*100000</f>
        <v>47.753299110135636</v>
      </c>
      <c r="G4" s="20">
        <f>G20/109074*100000</f>
        <v>33.92192456497424</v>
      </c>
      <c r="H4" s="173">
        <f>H20/109074*100000</f>
        <v>36.67235088105323</v>
      </c>
      <c r="I4" s="20">
        <f>I20/109205*100000</f>
        <v>41.20690444576714</v>
      </c>
      <c r="J4" s="20">
        <f>J20/109239*100000</f>
        <v>32.03983925154935</v>
      </c>
      <c r="K4" s="20">
        <f>K20/108779*100000</f>
        <v>34.93321321210895</v>
      </c>
      <c r="L4" s="174">
        <f>L20/108114*100000</f>
        <v>30.523336478161937</v>
      </c>
      <c r="M4" s="226">
        <f>M20/108114*100000</f>
        <v>36.99798360989326</v>
      </c>
    </row>
    <row r="5" spans="1:13" ht="24" customHeight="1">
      <c r="A5" s="89" t="s">
        <v>9</v>
      </c>
      <c r="B5" s="216"/>
      <c r="C5" s="7"/>
      <c r="D5" s="21"/>
      <c r="E5" s="20"/>
      <c r="F5" s="20"/>
      <c r="G5" s="20">
        <f>G21/74983*100000</f>
        <v>36.00816185001934</v>
      </c>
      <c r="H5" s="174">
        <f>H21/74983*100000</f>
        <v>36.00816185001934</v>
      </c>
      <c r="I5" s="20">
        <f>I21/73844*100000</f>
        <v>36.563566437354424</v>
      </c>
      <c r="J5" s="23">
        <f>J21/73214*100000</f>
        <v>40.97576966154014</v>
      </c>
      <c r="K5" s="23">
        <f>K21/72635*100000</f>
        <v>34.41866868589523</v>
      </c>
      <c r="L5" s="232">
        <f>L21/71957*100000</f>
        <v>37.52240921661548</v>
      </c>
      <c r="M5" s="227">
        <f>M21/70914*100000</f>
        <v>31.023493245339424</v>
      </c>
    </row>
    <row r="6" spans="1:13" ht="24" customHeight="1">
      <c r="A6" s="93" t="s">
        <v>10</v>
      </c>
      <c r="B6" s="204">
        <v>73.1</v>
      </c>
      <c r="C6" s="8">
        <v>77.9</v>
      </c>
      <c r="D6" s="22">
        <v>57.6</v>
      </c>
      <c r="E6" s="23">
        <v>56.5</v>
      </c>
      <c r="F6" s="20">
        <f>F22/66891*100000</f>
        <v>52.323929975632005</v>
      </c>
      <c r="G6" s="169" t="s">
        <v>29</v>
      </c>
      <c r="H6" s="175" t="s">
        <v>29</v>
      </c>
      <c r="I6" s="169" t="s">
        <v>29</v>
      </c>
      <c r="J6" s="170" t="s">
        <v>29</v>
      </c>
      <c r="K6" s="170" t="s">
        <v>11</v>
      </c>
      <c r="L6" s="176" t="s">
        <v>11</v>
      </c>
      <c r="M6" s="228" t="s">
        <v>11</v>
      </c>
    </row>
    <row r="7" spans="1:13" ht="24" customHeight="1">
      <c r="A7" s="93" t="s">
        <v>12</v>
      </c>
      <c r="B7" s="204">
        <v>58.9</v>
      </c>
      <c r="C7" s="8">
        <v>79.5</v>
      </c>
      <c r="D7" s="22">
        <v>70.6</v>
      </c>
      <c r="E7" s="23">
        <v>60.8</v>
      </c>
      <c r="F7" s="20">
        <f>F23/9770*100000</f>
        <v>30.706243602865918</v>
      </c>
      <c r="G7" s="170" t="s">
        <v>29</v>
      </c>
      <c r="H7" s="176" t="s">
        <v>29</v>
      </c>
      <c r="I7" s="170" t="s">
        <v>29</v>
      </c>
      <c r="J7" s="170" t="s">
        <v>29</v>
      </c>
      <c r="K7" s="170" t="s">
        <v>11</v>
      </c>
      <c r="L7" s="176" t="s">
        <v>11</v>
      </c>
      <c r="M7" s="228" t="s">
        <v>11</v>
      </c>
    </row>
    <row r="8" spans="1:13" ht="24" customHeight="1">
      <c r="A8" s="93" t="s">
        <v>13</v>
      </c>
      <c r="B8" s="204"/>
      <c r="C8" s="8"/>
      <c r="D8" s="22"/>
      <c r="E8" s="23"/>
      <c r="F8" s="20"/>
      <c r="G8" s="20">
        <f>G24/47202*100000</f>
        <v>29.659760179653404</v>
      </c>
      <c r="H8" s="174">
        <f>H24/47202*100000</f>
        <v>21.185542985466718</v>
      </c>
      <c r="I8" s="20">
        <f>I24/47980*100000</f>
        <v>27.094622759483116</v>
      </c>
      <c r="J8" s="23">
        <f>J24/48281*100000</f>
        <v>37.281746442700026</v>
      </c>
      <c r="K8" s="23">
        <f>K24/48464*100000</f>
        <v>39.20435787388577</v>
      </c>
      <c r="L8" s="232">
        <f>L24/48600*100000</f>
        <v>39.09465020576132</v>
      </c>
      <c r="M8" s="227">
        <f>M24/48743*100000</f>
        <v>38.979956096259976</v>
      </c>
    </row>
    <row r="9" spans="1:13" ht="24" customHeight="1">
      <c r="A9" s="93" t="s">
        <v>14</v>
      </c>
      <c r="B9" s="204">
        <v>38.9</v>
      </c>
      <c r="C9" s="8">
        <v>25.5</v>
      </c>
      <c r="D9" s="22">
        <v>18.9</v>
      </c>
      <c r="E9" s="23">
        <v>37.7</v>
      </c>
      <c r="F9" s="20">
        <f>F25/15845*100000</f>
        <v>25.244556642473963</v>
      </c>
      <c r="G9" s="170" t="s">
        <v>30</v>
      </c>
      <c r="H9" s="176" t="s">
        <v>30</v>
      </c>
      <c r="I9" s="170" t="s">
        <v>30</v>
      </c>
      <c r="J9" s="170" t="s">
        <v>30</v>
      </c>
      <c r="K9" s="170" t="s">
        <v>15</v>
      </c>
      <c r="L9" s="176" t="s">
        <v>15</v>
      </c>
      <c r="M9" s="228" t="s">
        <v>15</v>
      </c>
    </row>
    <row r="10" spans="1:13" ht="24" customHeight="1">
      <c r="A10" s="93" t="s">
        <v>16</v>
      </c>
      <c r="B10" s="204">
        <v>84.9</v>
      </c>
      <c r="C10" s="8">
        <v>51.9</v>
      </c>
      <c r="D10" s="22">
        <v>70.2</v>
      </c>
      <c r="E10" s="23">
        <v>44.4</v>
      </c>
      <c r="F10" s="20">
        <f>F26/15894*100000</f>
        <v>37.75009437523594</v>
      </c>
      <c r="G10" s="170" t="s">
        <v>30</v>
      </c>
      <c r="H10" s="176" t="s">
        <v>30</v>
      </c>
      <c r="I10" s="170" t="s">
        <v>30</v>
      </c>
      <c r="J10" s="170" t="s">
        <v>30</v>
      </c>
      <c r="K10" s="170" t="s">
        <v>15</v>
      </c>
      <c r="L10" s="176" t="s">
        <v>15</v>
      </c>
      <c r="M10" s="228" t="s">
        <v>15</v>
      </c>
    </row>
    <row r="11" spans="1:13" ht="24" customHeight="1">
      <c r="A11" s="93" t="s">
        <v>17</v>
      </c>
      <c r="B11" s="204">
        <v>76.7</v>
      </c>
      <c r="C11" s="8">
        <v>61.8</v>
      </c>
      <c r="D11" s="22">
        <v>75.2</v>
      </c>
      <c r="E11" s="23">
        <v>54.3</v>
      </c>
      <c r="F11" s="20">
        <f>F27/14875*100000</f>
        <v>73.94957983193277</v>
      </c>
      <c r="G11" s="170" t="s">
        <v>30</v>
      </c>
      <c r="H11" s="176" t="s">
        <v>30</v>
      </c>
      <c r="I11" s="170" t="s">
        <v>30</v>
      </c>
      <c r="J11" s="170" t="s">
        <v>30</v>
      </c>
      <c r="K11" s="170" t="s">
        <v>15</v>
      </c>
      <c r="L11" s="176" t="s">
        <v>15</v>
      </c>
      <c r="M11" s="228" t="s">
        <v>15</v>
      </c>
    </row>
    <row r="12" spans="1:13" ht="24" customHeight="1">
      <c r="A12" s="106" t="s">
        <v>18</v>
      </c>
      <c r="B12" s="205">
        <v>101.6</v>
      </c>
      <c r="C12" s="24">
        <v>39.2</v>
      </c>
      <c r="D12" s="25">
        <v>38.8</v>
      </c>
      <c r="E12" s="26">
        <v>18.1</v>
      </c>
      <c r="F12" s="20">
        <f>F28/5399*100000</f>
        <v>18.521948508983144</v>
      </c>
      <c r="G12" s="20">
        <f>G28/5676*100000</f>
        <v>35.236081747709655</v>
      </c>
      <c r="H12" s="174">
        <f>H28/5676*100000</f>
        <v>35.236081747709655</v>
      </c>
      <c r="I12" s="20">
        <f>I28/6009*100000</f>
        <v>16.641704110500914</v>
      </c>
      <c r="J12" s="190">
        <f>J28/6108*100000</f>
        <v>0</v>
      </c>
      <c r="K12" s="26">
        <f>K28/6085*100000</f>
        <v>0</v>
      </c>
      <c r="L12" s="233">
        <f>L28/6114*100000</f>
        <v>32.71180896303566</v>
      </c>
      <c r="M12" s="229">
        <f>M28/6212*100000</f>
        <v>32.19575016097875</v>
      </c>
    </row>
    <row r="13" spans="1:13" ht="24" customHeight="1">
      <c r="A13" s="201" t="s">
        <v>19</v>
      </c>
      <c r="B13" s="206">
        <v>82.2</v>
      </c>
      <c r="C13" s="27">
        <v>67.4</v>
      </c>
      <c r="D13" s="28">
        <v>59.7</v>
      </c>
      <c r="E13" s="29">
        <v>52.2</v>
      </c>
      <c r="F13" s="9">
        <f>F29/237567*100000</f>
        <v>47.14459499846359</v>
      </c>
      <c r="G13" s="9">
        <f>G29/236935*100000</f>
        <v>33.76453457699369</v>
      </c>
      <c r="H13" s="97">
        <f>H29/236935*100000</f>
        <v>33.34247789478127</v>
      </c>
      <c r="I13" s="9">
        <f>I29/237038*100000</f>
        <v>36.28110260802065</v>
      </c>
      <c r="J13" s="9">
        <f>J29/236842*100000</f>
        <v>35.04446001976001</v>
      </c>
      <c r="K13" s="9">
        <f>K29/235963*100000</f>
        <v>34.751210994944124</v>
      </c>
      <c r="L13" s="97">
        <f>L29/234785*100000</f>
        <v>34.49964861469004</v>
      </c>
      <c r="M13" s="230">
        <f>M29/233983*100000</f>
        <v>35.472662543860025</v>
      </c>
    </row>
    <row r="14" spans="1:13" ht="24" customHeight="1">
      <c r="A14" s="201" t="s">
        <v>20</v>
      </c>
      <c r="B14" s="206">
        <v>63.5</v>
      </c>
      <c r="C14" s="27">
        <v>53.8</v>
      </c>
      <c r="D14" s="28">
        <v>45.6</v>
      </c>
      <c r="E14" s="30">
        <v>42.8</v>
      </c>
      <c r="F14" s="30">
        <f>F30/1179*100</f>
        <v>39.44020356234097</v>
      </c>
      <c r="G14" s="30">
        <f>G30/1173994*100000</f>
        <v>34.49762094184467</v>
      </c>
      <c r="H14" s="177">
        <f>H30/1173994*100000</f>
        <v>32.53849678959177</v>
      </c>
      <c r="I14" s="30">
        <f>I30/1170414*100000</f>
        <v>31.869065134217465</v>
      </c>
      <c r="J14" s="31">
        <f>J30/1170414*100000</f>
        <v>31.954504987124213</v>
      </c>
      <c r="K14" s="30">
        <f>K30/1166656*100000</f>
        <v>30.771709912776345</v>
      </c>
      <c r="L14" s="177">
        <f>L30/1164447*100000</f>
        <v>30.05718594319879</v>
      </c>
      <c r="M14" s="231">
        <f>M30/1166315*100000</f>
        <v>31.809588318764657</v>
      </c>
    </row>
    <row r="15" spans="1:13" ht="24" customHeight="1">
      <c r="A15" s="202" t="s">
        <v>21</v>
      </c>
      <c r="B15" s="206">
        <v>78.4</v>
      </c>
      <c r="C15" s="27">
        <v>71.8</v>
      </c>
      <c r="D15" s="28">
        <v>65.1</v>
      </c>
      <c r="E15" s="31">
        <f>77211/127619000*100000</f>
        <v>60.5011792914848</v>
      </c>
      <c r="F15" s="9">
        <f>F31/127687*100</f>
        <v>56.44975604407653</v>
      </c>
      <c r="G15" s="9">
        <f>G31/127756*100</f>
        <v>53.62409593287204</v>
      </c>
      <c r="H15" s="97">
        <f>H31/127756*100</f>
        <v>51.422242399574195</v>
      </c>
      <c r="I15" s="9">
        <f>I31/127771*100</f>
        <v>49.742116755758346</v>
      </c>
      <c r="J15" s="56">
        <f>J31/127771*100</f>
        <v>48.71527968005259</v>
      </c>
      <c r="K15" s="9">
        <f>K31/127692*100</f>
        <v>46.61059424239576</v>
      </c>
      <c r="L15" s="97">
        <f>L31/126371*100</f>
        <v>43.95787008095212</v>
      </c>
      <c r="M15" s="230">
        <f>M31/127799*100</f>
        <v>43.189696320002504</v>
      </c>
    </row>
    <row r="16" spans="1:10" ht="14.25">
      <c r="A16" s="10"/>
      <c r="B16" s="11"/>
      <c r="C16" s="3"/>
      <c r="D16" s="10"/>
      <c r="E16" s="10"/>
      <c r="F16" s="3"/>
      <c r="G16" s="3"/>
      <c r="H16" s="3"/>
      <c r="I16" s="3"/>
      <c r="J16" s="3"/>
    </row>
    <row r="17" spans="1:10" ht="14.25">
      <c r="A17" s="2"/>
      <c r="B17" s="2"/>
      <c r="C17" s="2"/>
      <c r="D17" s="2"/>
      <c r="E17" s="2"/>
      <c r="F17" s="2"/>
      <c r="G17" s="2"/>
      <c r="H17" s="2"/>
      <c r="I17" s="3"/>
      <c r="J17" s="2"/>
    </row>
    <row r="18" spans="1:13" ht="18.75">
      <c r="A18" s="4" t="s">
        <v>22</v>
      </c>
      <c r="B18" s="2"/>
      <c r="C18" s="2"/>
      <c r="D18" s="10"/>
      <c r="E18" s="2"/>
      <c r="F18" s="3"/>
      <c r="G18" s="3"/>
      <c r="H18" s="12"/>
      <c r="J18" s="12"/>
      <c r="M18" s="12" t="s">
        <v>23</v>
      </c>
    </row>
    <row r="19" spans="1:13" ht="24" customHeight="1">
      <c r="A19" s="199" t="s">
        <v>1</v>
      </c>
      <c r="B19" s="193" t="s">
        <v>2</v>
      </c>
      <c r="C19" s="150" t="s">
        <v>3</v>
      </c>
      <c r="D19" s="151" t="s">
        <v>4</v>
      </c>
      <c r="E19" s="152" t="s">
        <v>5</v>
      </c>
      <c r="F19" s="152" t="s">
        <v>6</v>
      </c>
      <c r="G19" s="152" t="s">
        <v>7</v>
      </c>
      <c r="H19" s="155" t="s">
        <v>75</v>
      </c>
      <c r="I19" s="152" t="s">
        <v>78</v>
      </c>
      <c r="J19" s="152" t="s">
        <v>79</v>
      </c>
      <c r="K19" s="222" t="s">
        <v>80</v>
      </c>
      <c r="L19" s="240" t="s">
        <v>81</v>
      </c>
      <c r="M19" s="234" t="s">
        <v>85</v>
      </c>
    </row>
    <row r="20" spans="1:13" ht="24" customHeight="1">
      <c r="A20" s="208" t="s">
        <v>8</v>
      </c>
      <c r="B20" s="217">
        <v>104</v>
      </c>
      <c r="C20" s="32">
        <v>76</v>
      </c>
      <c r="D20" s="33">
        <v>69</v>
      </c>
      <c r="E20" s="34">
        <v>58</v>
      </c>
      <c r="F20" s="35">
        <v>52</v>
      </c>
      <c r="G20" s="35">
        <v>37</v>
      </c>
      <c r="H20" s="178">
        <v>40</v>
      </c>
      <c r="I20" s="35">
        <v>45</v>
      </c>
      <c r="J20" s="35">
        <v>35</v>
      </c>
      <c r="K20" s="223">
        <v>38</v>
      </c>
      <c r="L20" s="241">
        <v>33</v>
      </c>
      <c r="M20" s="235">
        <v>40</v>
      </c>
    </row>
    <row r="21" spans="1:13" ht="24" customHeight="1">
      <c r="A21" s="89" t="s">
        <v>9</v>
      </c>
      <c r="B21" s="218"/>
      <c r="C21" s="13"/>
      <c r="D21" s="36"/>
      <c r="E21" s="34"/>
      <c r="F21" s="35"/>
      <c r="G21" s="39">
        <f>24+3</f>
        <v>27</v>
      </c>
      <c r="H21" s="179">
        <v>27</v>
      </c>
      <c r="I21" s="39">
        <v>27</v>
      </c>
      <c r="J21" s="39">
        <v>30</v>
      </c>
      <c r="K21" s="39">
        <v>25</v>
      </c>
      <c r="L21" s="179">
        <v>27</v>
      </c>
      <c r="M21" s="236">
        <v>22</v>
      </c>
    </row>
    <row r="22" spans="1:13" ht="24" customHeight="1">
      <c r="A22" s="93" t="s">
        <v>10</v>
      </c>
      <c r="B22" s="219">
        <v>50</v>
      </c>
      <c r="C22" s="14">
        <v>53</v>
      </c>
      <c r="D22" s="37">
        <v>39</v>
      </c>
      <c r="E22" s="38">
        <v>38</v>
      </c>
      <c r="F22" s="39">
        <v>35</v>
      </c>
      <c r="G22" s="169" t="s">
        <v>11</v>
      </c>
      <c r="H22" s="175" t="s">
        <v>11</v>
      </c>
      <c r="I22" s="169" t="s">
        <v>11</v>
      </c>
      <c r="J22" s="170" t="s">
        <v>11</v>
      </c>
      <c r="K22" s="170" t="s">
        <v>11</v>
      </c>
      <c r="L22" s="176" t="s">
        <v>11</v>
      </c>
      <c r="M22" s="228" t="s">
        <v>11</v>
      </c>
    </row>
    <row r="23" spans="1:13" ht="24" customHeight="1">
      <c r="A23" s="93" t="s">
        <v>12</v>
      </c>
      <c r="B23" s="219">
        <v>6</v>
      </c>
      <c r="C23" s="14">
        <v>8</v>
      </c>
      <c r="D23" s="37">
        <v>7</v>
      </c>
      <c r="E23" s="38">
        <v>6</v>
      </c>
      <c r="F23" s="39">
        <v>3</v>
      </c>
      <c r="G23" s="170" t="s">
        <v>11</v>
      </c>
      <c r="H23" s="176" t="s">
        <v>11</v>
      </c>
      <c r="I23" s="170" t="s">
        <v>11</v>
      </c>
      <c r="J23" s="170" t="s">
        <v>11</v>
      </c>
      <c r="K23" s="170" t="s">
        <v>11</v>
      </c>
      <c r="L23" s="176" t="s">
        <v>11</v>
      </c>
      <c r="M23" s="228" t="s">
        <v>11</v>
      </c>
    </row>
    <row r="24" spans="1:13" ht="24" customHeight="1">
      <c r="A24" s="93" t="s">
        <v>13</v>
      </c>
      <c r="B24" s="219"/>
      <c r="C24" s="14"/>
      <c r="D24" s="37"/>
      <c r="E24" s="38"/>
      <c r="F24" s="39"/>
      <c r="G24" s="39">
        <f>4+3+7</f>
        <v>14</v>
      </c>
      <c r="H24" s="179">
        <v>10</v>
      </c>
      <c r="I24" s="39">
        <v>13</v>
      </c>
      <c r="J24" s="39">
        <v>18</v>
      </c>
      <c r="K24" s="39">
        <v>19</v>
      </c>
      <c r="L24" s="179">
        <v>19</v>
      </c>
      <c r="M24" s="236">
        <v>19</v>
      </c>
    </row>
    <row r="25" spans="1:13" ht="24" customHeight="1">
      <c r="A25" s="93" t="s">
        <v>14</v>
      </c>
      <c r="B25" s="219">
        <v>6</v>
      </c>
      <c r="C25" s="14">
        <v>4</v>
      </c>
      <c r="D25" s="37">
        <v>3</v>
      </c>
      <c r="E25" s="38">
        <v>6</v>
      </c>
      <c r="F25" s="39">
        <v>4</v>
      </c>
      <c r="G25" s="170" t="s">
        <v>15</v>
      </c>
      <c r="H25" s="176" t="s">
        <v>15</v>
      </c>
      <c r="I25" s="170" t="s">
        <v>15</v>
      </c>
      <c r="J25" s="170" t="s">
        <v>15</v>
      </c>
      <c r="K25" s="170" t="s">
        <v>15</v>
      </c>
      <c r="L25" s="176" t="s">
        <v>15</v>
      </c>
      <c r="M25" s="228" t="s">
        <v>15</v>
      </c>
    </row>
    <row r="26" spans="1:13" ht="24" customHeight="1">
      <c r="A26" s="93" t="s">
        <v>16</v>
      </c>
      <c r="B26" s="219">
        <v>13</v>
      </c>
      <c r="C26" s="14">
        <v>8</v>
      </c>
      <c r="D26" s="37">
        <v>11</v>
      </c>
      <c r="E26" s="38">
        <v>7</v>
      </c>
      <c r="F26" s="39">
        <v>6</v>
      </c>
      <c r="G26" s="170" t="s">
        <v>15</v>
      </c>
      <c r="H26" s="176" t="s">
        <v>15</v>
      </c>
      <c r="I26" s="170" t="s">
        <v>15</v>
      </c>
      <c r="J26" s="170" t="s">
        <v>15</v>
      </c>
      <c r="K26" s="170" t="s">
        <v>15</v>
      </c>
      <c r="L26" s="176" t="s">
        <v>15</v>
      </c>
      <c r="M26" s="228" t="s">
        <v>15</v>
      </c>
    </row>
    <row r="27" spans="1:13" ht="24" customHeight="1">
      <c r="A27" s="93" t="s">
        <v>17</v>
      </c>
      <c r="B27" s="219">
        <v>11</v>
      </c>
      <c r="C27" s="14">
        <v>9</v>
      </c>
      <c r="D27" s="37">
        <v>11</v>
      </c>
      <c r="E27" s="38">
        <v>8</v>
      </c>
      <c r="F27" s="39">
        <v>11</v>
      </c>
      <c r="G27" s="170" t="s">
        <v>15</v>
      </c>
      <c r="H27" s="176" t="s">
        <v>15</v>
      </c>
      <c r="I27" s="170" t="s">
        <v>15</v>
      </c>
      <c r="J27" s="170" t="s">
        <v>15</v>
      </c>
      <c r="K27" s="170" t="s">
        <v>15</v>
      </c>
      <c r="L27" s="176" t="s">
        <v>15</v>
      </c>
      <c r="M27" s="228" t="s">
        <v>15</v>
      </c>
    </row>
    <row r="28" spans="1:13" ht="24" customHeight="1">
      <c r="A28" s="106" t="s">
        <v>18</v>
      </c>
      <c r="B28" s="220">
        <v>5</v>
      </c>
      <c r="C28" s="40">
        <v>2</v>
      </c>
      <c r="D28" s="41">
        <v>2</v>
      </c>
      <c r="E28" s="42">
        <v>1</v>
      </c>
      <c r="F28" s="43">
        <v>1</v>
      </c>
      <c r="G28" s="43">
        <v>2</v>
      </c>
      <c r="H28" s="180">
        <v>2</v>
      </c>
      <c r="I28" s="43">
        <v>1</v>
      </c>
      <c r="J28" s="171">
        <v>0</v>
      </c>
      <c r="K28" s="171">
        <v>0</v>
      </c>
      <c r="L28" s="184">
        <v>2</v>
      </c>
      <c r="M28" s="237">
        <v>2</v>
      </c>
    </row>
    <row r="29" spans="1:13" ht="24" customHeight="1">
      <c r="A29" s="201" t="s">
        <v>24</v>
      </c>
      <c r="B29" s="221">
        <v>195</v>
      </c>
      <c r="C29" s="44">
        <v>160</v>
      </c>
      <c r="D29" s="45">
        <f aca="true" t="shared" si="0" ref="D29:K29">SUM(D20:D28)</f>
        <v>142</v>
      </c>
      <c r="E29" s="182">
        <f t="shared" si="0"/>
        <v>124</v>
      </c>
      <c r="F29" s="45">
        <f t="shared" si="0"/>
        <v>112</v>
      </c>
      <c r="G29" s="45">
        <f t="shared" si="0"/>
        <v>80</v>
      </c>
      <c r="H29" s="45">
        <f t="shared" si="0"/>
        <v>79</v>
      </c>
      <c r="I29" s="45">
        <f t="shared" si="0"/>
        <v>86</v>
      </c>
      <c r="J29" s="49">
        <f t="shared" si="0"/>
        <v>83</v>
      </c>
      <c r="K29" s="49">
        <f t="shared" si="0"/>
        <v>82</v>
      </c>
      <c r="L29" s="182">
        <f>SUM(L20:L28)</f>
        <v>81</v>
      </c>
      <c r="M29" s="238">
        <f>SUM(M20:M28)</f>
        <v>83</v>
      </c>
    </row>
    <row r="30" spans="1:13" ht="24" customHeight="1">
      <c r="A30" s="201" t="s">
        <v>20</v>
      </c>
      <c r="B30" s="198">
        <v>750</v>
      </c>
      <c r="C30" s="46">
        <v>635</v>
      </c>
      <c r="D30" s="47">
        <v>538</v>
      </c>
      <c r="E30" s="48">
        <v>505</v>
      </c>
      <c r="F30" s="49">
        <v>465</v>
      </c>
      <c r="G30" s="49">
        <v>405</v>
      </c>
      <c r="H30" s="182">
        <v>382</v>
      </c>
      <c r="I30" s="49">
        <v>373</v>
      </c>
      <c r="J30" s="49">
        <v>374</v>
      </c>
      <c r="K30" s="224">
        <v>359</v>
      </c>
      <c r="L30" s="242">
        <v>350</v>
      </c>
      <c r="M30" s="239">
        <v>371</v>
      </c>
    </row>
    <row r="31" spans="1:13" ht="24" customHeight="1">
      <c r="A31" s="202" t="s">
        <v>21</v>
      </c>
      <c r="B31" s="198">
        <v>99481</v>
      </c>
      <c r="C31" s="46">
        <v>91395</v>
      </c>
      <c r="D31" s="47">
        <v>82974</v>
      </c>
      <c r="E31" s="50">
        <v>77211</v>
      </c>
      <c r="F31" s="51">
        <v>72079</v>
      </c>
      <c r="G31" s="51">
        <v>68508</v>
      </c>
      <c r="H31" s="183">
        <v>65695</v>
      </c>
      <c r="I31" s="51">
        <v>63556</v>
      </c>
      <c r="J31" s="51">
        <v>62244</v>
      </c>
      <c r="K31" s="49">
        <v>59518</v>
      </c>
      <c r="L31" s="182">
        <v>55550</v>
      </c>
      <c r="M31" s="238">
        <v>55196</v>
      </c>
    </row>
    <row r="32" spans="1:10" ht="14.25">
      <c r="A32" s="10"/>
      <c r="B32" s="15"/>
      <c r="C32" s="16"/>
      <c r="D32" s="3"/>
      <c r="E32" s="3"/>
      <c r="F32" s="3"/>
      <c r="G32" s="3"/>
      <c r="H32" s="3"/>
      <c r="I32" s="3"/>
      <c r="J32" s="3"/>
    </row>
    <row r="33" spans="1:10" ht="14.25">
      <c r="A33" s="17" t="s">
        <v>11</v>
      </c>
      <c r="B33" s="2" t="s">
        <v>25</v>
      </c>
      <c r="C33" s="2"/>
      <c r="D33" s="2" t="s">
        <v>26</v>
      </c>
      <c r="E33" s="2"/>
      <c r="F33" s="2"/>
      <c r="G33" s="3"/>
      <c r="H33" s="3"/>
      <c r="I33" s="2"/>
      <c r="J33" s="3"/>
    </row>
    <row r="34" spans="1:10" ht="14.25">
      <c r="A34" s="17" t="s">
        <v>74</v>
      </c>
      <c r="B34" s="2" t="s">
        <v>27</v>
      </c>
      <c r="C34" s="2"/>
      <c r="D34" s="2" t="s">
        <v>28</v>
      </c>
      <c r="E34" s="2"/>
      <c r="F34" s="2"/>
      <c r="G34" s="3"/>
      <c r="H34" s="3"/>
      <c r="I34" s="2"/>
      <c r="J34" s="3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&amp;R47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view="pageBreakPreview" zoomScaleSheetLayoutView="100" zoomScalePageLayoutView="0" workbookViewId="0" topLeftCell="A14">
      <selection activeCell="O27" sqref="O27"/>
    </sheetView>
  </sheetViews>
  <sheetFormatPr defaultColWidth="9.00390625" defaultRowHeight="13.5"/>
  <cols>
    <col min="1" max="1" width="10.625" style="0" customWidth="1"/>
    <col min="2" max="2" width="0.12890625" style="0" hidden="1" customWidth="1"/>
    <col min="3" max="3" width="8.875" style="0" hidden="1" customWidth="1"/>
    <col min="4" max="11" width="8.875" style="0" customWidth="1"/>
  </cols>
  <sheetData>
    <row r="1" spans="1:9" ht="14.25">
      <c r="A1" s="2"/>
      <c r="B1" s="2"/>
      <c r="C1" s="2"/>
      <c r="D1" s="2"/>
      <c r="E1" s="2"/>
      <c r="F1" s="2"/>
      <c r="G1" s="2"/>
      <c r="H1" s="2"/>
      <c r="I1" s="2"/>
    </row>
    <row r="2" spans="1:13" ht="17.25">
      <c r="A2" s="52" t="s">
        <v>92</v>
      </c>
      <c r="B2" s="2"/>
      <c r="C2" s="2"/>
      <c r="D2" s="10"/>
      <c r="E2" s="10"/>
      <c r="F2" s="2"/>
      <c r="H2" s="11"/>
      <c r="J2" s="191"/>
      <c r="M2" s="191" t="s">
        <v>73</v>
      </c>
    </row>
    <row r="3" spans="1:13" ht="24" customHeight="1">
      <c r="A3" s="199" t="s">
        <v>1</v>
      </c>
      <c r="B3" s="193" t="s">
        <v>34</v>
      </c>
      <c r="C3" s="150" t="s">
        <v>35</v>
      </c>
      <c r="D3" s="151" t="s">
        <v>33</v>
      </c>
      <c r="E3" s="152" t="s">
        <v>5</v>
      </c>
      <c r="F3" s="152" t="s">
        <v>6</v>
      </c>
      <c r="G3" s="152" t="s">
        <v>7</v>
      </c>
      <c r="H3" s="155" t="s">
        <v>75</v>
      </c>
      <c r="I3" s="152" t="s">
        <v>78</v>
      </c>
      <c r="J3" s="152" t="s">
        <v>79</v>
      </c>
      <c r="K3" s="152" t="s">
        <v>80</v>
      </c>
      <c r="L3" s="155" t="s">
        <v>81</v>
      </c>
      <c r="M3" s="225" t="s">
        <v>85</v>
      </c>
    </row>
    <row r="4" spans="1:13" ht="24" customHeight="1">
      <c r="A4" s="208" t="s">
        <v>8</v>
      </c>
      <c r="B4" s="203">
        <v>43.3</v>
      </c>
      <c r="C4" s="18">
        <v>20.3</v>
      </c>
      <c r="D4" s="19">
        <v>17.4</v>
      </c>
      <c r="E4" s="53">
        <f>E20/108844*100000</f>
        <v>22.049906287898278</v>
      </c>
      <c r="F4" s="20">
        <f>F20/108893*100000</f>
        <v>17.448320828703405</v>
      </c>
      <c r="G4" s="20">
        <f>G20/109074*100000</f>
        <v>10.084896492289637</v>
      </c>
      <c r="H4" s="174">
        <f>H20/109074*100000</f>
        <v>11.9185140363423</v>
      </c>
      <c r="I4" s="20">
        <f>I20/109205*100000</f>
        <v>24.72414266746028</v>
      </c>
      <c r="J4" s="192">
        <f>J20/109239*100000</f>
        <v>10.069663764772654</v>
      </c>
      <c r="K4" s="20">
        <f>K20/108779*100000</f>
        <v>8.273655760762647</v>
      </c>
      <c r="L4" s="174">
        <f>L20/108114*100000</f>
        <v>9.249495902473315</v>
      </c>
      <c r="M4" s="226">
        <f>M20/108114*100000</f>
        <v>16.649092624451967</v>
      </c>
    </row>
    <row r="5" spans="1:13" ht="24" customHeight="1">
      <c r="A5" s="89" t="s">
        <v>9</v>
      </c>
      <c r="B5" s="216"/>
      <c r="C5" s="7"/>
      <c r="D5" s="21"/>
      <c r="E5" s="53"/>
      <c r="F5" s="20"/>
      <c r="G5" s="20">
        <f>G21/74983*100000</f>
        <v>12.002720616673113</v>
      </c>
      <c r="H5" s="174">
        <f>H21/74983*100000</f>
        <v>12.002720616673113</v>
      </c>
      <c r="I5" s="20">
        <f>I21/73844*100000</f>
        <v>18.95888630085044</v>
      </c>
      <c r="J5" s="23">
        <f>J21/73214*100000</f>
        <v>10.926871909744039</v>
      </c>
      <c r="K5" s="23">
        <f>K21/72635*100000</f>
        <v>13.767467474358092</v>
      </c>
      <c r="L5" s="232">
        <f>L21/71957*100000</f>
        <v>15.28690745862112</v>
      </c>
      <c r="M5" s="227">
        <f>M21/70914*100000</f>
        <v>7.050793919395323</v>
      </c>
    </row>
    <row r="6" spans="1:13" ht="24" customHeight="1">
      <c r="A6" s="93" t="s">
        <v>10</v>
      </c>
      <c r="B6" s="204">
        <v>17.6</v>
      </c>
      <c r="C6" s="8">
        <v>15.9</v>
      </c>
      <c r="D6" s="22">
        <v>20.7</v>
      </c>
      <c r="E6" s="54">
        <f>E22/67243*100000</f>
        <v>20.82001100486296</v>
      </c>
      <c r="F6" s="20">
        <f>F22/66891*100000</f>
        <v>16.4446637066272</v>
      </c>
      <c r="G6" s="169" t="s">
        <v>29</v>
      </c>
      <c r="H6" s="175" t="s">
        <v>29</v>
      </c>
      <c r="I6" s="169" t="s">
        <v>29</v>
      </c>
      <c r="J6" s="170" t="s">
        <v>29</v>
      </c>
      <c r="K6" s="170" t="s">
        <v>11</v>
      </c>
      <c r="L6" s="176" t="s">
        <v>11</v>
      </c>
      <c r="M6" s="228" t="s">
        <v>11</v>
      </c>
    </row>
    <row r="7" spans="1:13" ht="24" customHeight="1">
      <c r="A7" s="93" t="s">
        <v>12</v>
      </c>
      <c r="B7" s="204">
        <v>9.8</v>
      </c>
      <c r="C7" s="8">
        <v>59.6</v>
      </c>
      <c r="D7" s="22">
        <v>30.3</v>
      </c>
      <c r="E7" s="54">
        <f>E23/9874*100000</f>
        <v>10.1276078590237</v>
      </c>
      <c r="F7" s="20">
        <f>F23/9770*100000</f>
        <v>0</v>
      </c>
      <c r="G7" s="170" t="s">
        <v>29</v>
      </c>
      <c r="H7" s="176" t="s">
        <v>29</v>
      </c>
      <c r="I7" s="170" t="s">
        <v>29</v>
      </c>
      <c r="J7" s="170" t="s">
        <v>29</v>
      </c>
      <c r="K7" s="170" t="s">
        <v>11</v>
      </c>
      <c r="L7" s="176" t="s">
        <v>11</v>
      </c>
      <c r="M7" s="228" t="s">
        <v>11</v>
      </c>
    </row>
    <row r="8" spans="1:13" ht="24" customHeight="1">
      <c r="A8" s="93" t="s">
        <v>13</v>
      </c>
      <c r="B8" s="204"/>
      <c r="C8" s="8"/>
      <c r="D8" s="22"/>
      <c r="E8" s="54"/>
      <c r="F8" s="20"/>
      <c r="G8" s="20">
        <f>G24/47202*100000</f>
        <v>6.355662895640016</v>
      </c>
      <c r="H8" s="174">
        <f>H24/47202*100000</f>
        <v>4.237108597093344</v>
      </c>
      <c r="I8" s="20">
        <f>I24/47980*100000</f>
        <v>14.589412255106295</v>
      </c>
      <c r="J8" s="23">
        <f>J24/48281*100000</f>
        <v>12.427248814233343</v>
      </c>
      <c r="K8" s="23">
        <f>K24/48464*100000</f>
        <v>12.380323539121823</v>
      </c>
      <c r="L8" s="232">
        <f>L24/48600*100000</f>
        <v>16.46090534979424</v>
      </c>
      <c r="M8" s="227">
        <f>M24/48743*100000</f>
        <v>8.206306546581047</v>
      </c>
    </row>
    <row r="9" spans="1:13" ht="24" customHeight="1">
      <c r="A9" s="93" t="s">
        <v>14</v>
      </c>
      <c r="B9" s="204">
        <v>6.5</v>
      </c>
      <c r="C9" s="8">
        <v>12.7</v>
      </c>
      <c r="D9" s="22">
        <v>12.6</v>
      </c>
      <c r="E9" s="54">
        <f>E25/15901*100000</f>
        <v>18.866737941009998</v>
      </c>
      <c r="F9" s="20">
        <f>F25/15845*100000</f>
        <v>0</v>
      </c>
      <c r="G9" s="170" t="s">
        <v>30</v>
      </c>
      <c r="H9" s="176" t="s">
        <v>30</v>
      </c>
      <c r="I9" s="170" t="s">
        <v>30</v>
      </c>
      <c r="J9" s="170" t="s">
        <v>30</v>
      </c>
      <c r="K9" s="170" t="s">
        <v>15</v>
      </c>
      <c r="L9" s="176" t="s">
        <v>15</v>
      </c>
      <c r="M9" s="228" t="s">
        <v>15</v>
      </c>
    </row>
    <row r="10" spans="1:13" ht="24" customHeight="1">
      <c r="A10" s="93" t="s">
        <v>16</v>
      </c>
      <c r="B10" s="204">
        <v>19.6</v>
      </c>
      <c r="C10" s="8">
        <v>19.5</v>
      </c>
      <c r="D10" s="22">
        <v>25.5</v>
      </c>
      <c r="E10" s="54">
        <f>E26/15779*100000</f>
        <v>12.675074466062487</v>
      </c>
      <c r="F10" s="20">
        <f>F26/15894*100000</f>
        <v>12.58336479174531</v>
      </c>
      <c r="G10" s="170" t="s">
        <v>30</v>
      </c>
      <c r="H10" s="176" t="s">
        <v>30</v>
      </c>
      <c r="I10" s="170" t="s">
        <v>30</v>
      </c>
      <c r="J10" s="170" t="s">
        <v>30</v>
      </c>
      <c r="K10" s="170" t="s">
        <v>15</v>
      </c>
      <c r="L10" s="176" t="s">
        <v>15</v>
      </c>
      <c r="M10" s="228" t="s">
        <v>15</v>
      </c>
    </row>
    <row r="11" spans="1:13" ht="24" customHeight="1">
      <c r="A11" s="93" t="s">
        <v>17</v>
      </c>
      <c r="B11" s="204">
        <v>27.9</v>
      </c>
      <c r="C11" s="8">
        <v>6.9</v>
      </c>
      <c r="D11" s="22">
        <v>20.5</v>
      </c>
      <c r="E11" s="54">
        <f>E27/14736*100000</f>
        <v>27.14440825190011</v>
      </c>
      <c r="F11" s="20">
        <f>F27/14875*100000</f>
        <v>33.61344537815126</v>
      </c>
      <c r="G11" s="170" t="s">
        <v>30</v>
      </c>
      <c r="H11" s="176" t="s">
        <v>30</v>
      </c>
      <c r="I11" s="170" t="s">
        <v>30</v>
      </c>
      <c r="J11" s="170" t="s">
        <v>30</v>
      </c>
      <c r="K11" s="170" t="s">
        <v>15</v>
      </c>
      <c r="L11" s="176" t="s">
        <v>15</v>
      </c>
      <c r="M11" s="228" t="s">
        <v>15</v>
      </c>
    </row>
    <row r="12" spans="1:13" ht="24" customHeight="1">
      <c r="A12" s="106" t="s">
        <v>18</v>
      </c>
      <c r="B12" s="205">
        <v>20.3</v>
      </c>
      <c r="C12" s="24">
        <v>39.2</v>
      </c>
      <c r="D12" s="25">
        <v>0</v>
      </c>
      <c r="E12" s="55">
        <f>E28/5384*100000</f>
        <v>0</v>
      </c>
      <c r="F12" s="20">
        <f>F28/5399*100000</f>
        <v>18.521948508983144</v>
      </c>
      <c r="G12" s="20">
        <f>G28/5676*100000</f>
        <v>17.618040873854827</v>
      </c>
      <c r="H12" s="174">
        <f>H28/5676*100000</f>
        <v>0</v>
      </c>
      <c r="I12" s="20">
        <f>I28/6009*100000</f>
        <v>0</v>
      </c>
      <c r="J12" s="26">
        <f>J28/6108*100000</f>
        <v>0</v>
      </c>
      <c r="K12" s="26">
        <f>K28/6085*100000</f>
        <v>0</v>
      </c>
      <c r="L12" s="233">
        <f>L28/6114*100000</f>
        <v>32.71180896303566</v>
      </c>
      <c r="M12" s="229">
        <f>M28/6212*100000</f>
        <v>0</v>
      </c>
    </row>
    <row r="13" spans="1:13" ht="24" customHeight="1">
      <c r="A13" s="201" t="s">
        <v>19</v>
      </c>
      <c r="B13" s="206">
        <v>29.1</v>
      </c>
      <c r="C13" s="27">
        <v>19.8</v>
      </c>
      <c r="D13" s="28">
        <v>18.9</v>
      </c>
      <c r="E13" s="9">
        <v>20.2</v>
      </c>
      <c r="F13" s="9">
        <v>16</v>
      </c>
      <c r="G13" s="9">
        <v>10.1</v>
      </c>
      <c r="H13" s="97">
        <f>H29/236935*100000</f>
        <v>10.129360373098107</v>
      </c>
      <c r="I13" s="9">
        <f>I29/237038*100000</f>
        <v>20.249917734709204</v>
      </c>
      <c r="J13" s="9">
        <f>J29/236842*100000</f>
        <v>10.555560246915665</v>
      </c>
      <c r="K13" s="9">
        <f>K29/235963*100000</f>
        <v>10.594881400897599</v>
      </c>
      <c r="L13" s="97">
        <f>L29/234785*100000</f>
        <v>13.203569222906063</v>
      </c>
      <c r="M13" s="230">
        <f>M29/233983*100000</f>
        <v>11.53929986366531</v>
      </c>
    </row>
    <row r="14" spans="1:13" ht="24" customHeight="1">
      <c r="A14" s="201" t="s">
        <v>20</v>
      </c>
      <c r="B14" s="206">
        <v>23.4</v>
      </c>
      <c r="C14" s="27">
        <v>18.6</v>
      </c>
      <c r="D14" s="28">
        <v>15.5</v>
      </c>
      <c r="E14" s="9">
        <v>16.9</v>
      </c>
      <c r="F14" s="30">
        <v>23.3</v>
      </c>
      <c r="G14" s="30">
        <v>22.2</v>
      </c>
      <c r="H14" s="177">
        <f>H30/1173994*100000</f>
        <v>10.13633800513461</v>
      </c>
      <c r="I14" s="30">
        <f>I30/1170414*100000</f>
        <v>12.303338818571891</v>
      </c>
      <c r="J14" s="30">
        <f>J30/1170414*100000</f>
        <v>9.99646279008966</v>
      </c>
      <c r="K14" s="30">
        <f>K30/1166656*100000</f>
        <v>10.971528882549784</v>
      </c>
      <c r="L14" s="177">
        <f>L30/1164447*100000</f>
        <v>11.335852984292115</v>
      </c>
      <c r="M14" s="231">
        <f>M30/1166315*100000</f>
        <v>11.231957061342776</v>
      </c>
    </row>
    <row r="15" spans="1:13" ht="24" customHeight="1">
      <c r="A15" s="202" t="s">
        <v>21</v>
      </c>
      <c r="B15" s="206">
        <v>33.1</v>
      </c>
      <c r="C15" s="27">
        <v>28.5</v>
      </c>
      <c r="D15" s="28">
        <v>25.4</v>
      </c>
      <c r="E15" s="56">
        <v>23.3</v>
      </c>
      <c r="F15" s="9">
        <v>21.2</v>
      </c>
      <c r="G15" s="9">
        <v>18.8</v>
      </c>
      <c r="H15" s="97">
        <f>H31/127756*100</f>
        <v>17.201540436456998</v>
      </c>
      <c r="I15" s="9">
        <f>I31/127771*100</f>
        <v>16.15155238669182</v>
      </c>
      <c r="J15" s="9">
        <f>J31/127771*100</f>
        <v>15.669439857244601</v>
      </c>
      <c r="K15" s="9">
        <f>K31/127692*100</f>
        <v>14.859192431788992</v>
      </c>
      <c r="L15" s="97">
        <f>L31/126371*100</f>
        <v>14.166224845890277</v>
      </c>
      <c r="M15" s="230">
        <f>M31/127799*100</f>
        <v>13.508712900726923</v>
      </c>
    </row>
    <row r="16" spans="1:9" ht="14.25">
      <c r="A16" s="10"/>
      <c r="B16" s="2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  <row r="18" spans="1:13" ht="17.25">
      <c r="A18" s="52" t="s">
        <v>93</v>
      </c>
      <c r="B18" s="2"/>
      <c r="C18" s="2"/>
      <c r="D18" s="10"/>
      <c r="E18" s="10"/>
      <c r="F18" s="2"/>
      <c r="H18" s="2"/>
      <c r="J18" s="12"/>
      <c r="K18" s="12"/>
      <c r="M18" s="12" t="s">
        <v>23</v>
      </c>
    </row>
    <row r="19" spans="1:13" ht="24" customHeight="1">
      <c r="A19" s="199" t="s">
        <v>1</v>
      </c>
      <c r="B19" s="193" t="s">
        <v>2</v>
      </c>
      <c r="C19" s="150" t="s">
        <v>3</v>
      </c>
      <c r="D19" s="151" t="s">
        <v>4</v>
      </c>
      <c r="E19" s="152" t="s">
        <v>5</v>
      </c>
      <c r="F19" s="152" t="s">
        <v>6</v>
      </c>
      <c r="G19" s="152" t="s">
        <v>7</v>
      </c>
      <c r="H19" s="155" t="s">
        <v>75</v>
      </c>
      <c r="I19" s="152" t="s">
        <v>78</v>
      </c>
      <c r="J19" s="152" t="s">
        <v>79</v>
      </c>
      <c r="K19" s="222" t="s">
        <v>80</v>
      </c>
      <c r="L19" s="240" t="s">
        <v>81</v>
      </c>
      <c r="M19" s="243" t="s">
        <v>85</v>
      </c>
    </row>
    <row r="20" spans="1:13" ht="24" customHeight="1">
      <c r="A20" s="208" t="s">
        <v>8</v>
      </c>
      <c r="B20" s="194">
        <v>47</v>
      </c>
      <c r="C20" s="62">
        <v>22</v>
      </c>
      <c r="D20" s="63">
        <v>19</v>
      </c>
      <c r="E20" s="57">
        <v>24</v>
      </c>
      <c r="F20" s="35">
        <v>19</v>
      </c>
      <c r="G20" s="35">
        <v>11</v>
      </c>
      <c r="H20" s="178">
        <v>13</v>
      </c>
      <c r="I20" s="35">
        <v>27</v>
      </c>
      <c r="J20" s="35">
        <v>11</v>
      </c>
      <c r="K20" s="223">
        <v>9</v>
      </c>
      <c r="L20" s="241">
        <v>10</v>
      </c>
      <c r="M20" s="244">
        <v>18</v>
      </c>
    </row>
    <row r="21" spans="1:13" ht="24" customHeight="1">
      <c r="A21" s="89" t="s">
        <v>9</v>
      </c>
      <c r="B21" s="195"/>
      <c r="C21" s="58"/>
      <c r="D21" s="64"/>
      <c r="E21" s="57"/>
      <c r="F21" s="35"/>
      <c r="G21" s="35">
        <f>7+2</f>
        <v>9</v>
      </c>
      <c r="H21" s="178">
        <v>9</v>
      </c>
      <c r="I21" s="35">
        <v>14</v>
      </c>
      <c r="J21" s="39">
        <v>8</v>
      </c>
      <c r="K21" s="39">
        <v>10</v>
      </c>
      <c r="L21" s="179">
        <v>11</v>
      </c>
      <c r="M21" s="236">
        <v>5</v>
      </c>
    </row>
    <row r="22" spans="1:13" ht="24" customHeight="1">
      <c r="A22" s="93" t="s">
        <v>10</v>
      </c>
      <c r="B22" s="196">
        <v>12</v>
      </c>
      <c r="C22" s="59">
        <v>11</v>
      </c>
      <c r="D22" s="65">
        <v>14</v>
      </c>
      <c r="E22" s="60">
        <v>14</v>
      </c>
      <c r="F22" s="39">
        <v>11</v>
      </c>
      <c r="G22" s="169" t="s">
        <v>11</v>
      </c>
      <c r="H22" s="175" t="s">
        <v>11</v>
      </c>
      <c r="I22" s="169" t="s">
        <v>11</v>
      </c>
      <c r="J22" s="170" t="s">
        <v>11</v>
      </c>
      <c r="K22" s="170" t="s">
        <v>11</v>
      </c>
      <c r="L22" s="176" t="s">
        <v>11</v>
      </c>
      <c r="M22" s="228" t="s">
        <v>11</v>
      </c>
    </row>
    <row r="23" spans="1:13" ht="24" customHeight="1">
      <c r="A23" s="93" t="s">
        <v>12</v>
      </c>
      <c r="B23" s="196">
        <v>1</v>
      </c>
      <c r="C23" s="59">
        <v>6</v>
      </c>
      <c r="D23" s="65">
        <v>3</v>
      </c>
      <c r="E23" s="60">
        <v>1</v>
      </c>
      <c r="F23" s="39">
        <v>0</v>
      </c>
      <c r="G23" s="170" t="s">
        <v>11</v>
      </c>
      <c r="H23" s="176" t="s">
        <v>11</v>
      </c>
      <c r="I23" s="170" t="s">
        <v>11</v>
      </c>
      <c r="J23" s="170" t="s">
        <v>11</v>
      </c>
      <c r="K23" s="170" t="s">
        <v>11</v>
      </c>
      <c r="L23" s="176" t="s">
        <v>11</v>
      </c>
      <c r="M23" s="228" t="s">
        <v>11</v>
      </c>
    </row>
    <row r="24" spans="1:13" ht="24" customHeight="1">
      <c r="A24" s="93" t="s">
        <v>13</v>
      </c>
      <c r="B24" s="196"/>
      <c r="C24" s="59"/>
      <c r="D24" s="65"/>
      <c r="E24" s="60"/>
      <c r="F24" s="39"/>
      <c r="G24" s="39">
        <v>3</v>
      </c>
      <c r="H24" s="179">
        <v>2</v>
      </c>
      <c r="I24" s="39">
        <v>7</v>
      </c>
      <c r="J24" s="39">
        <v>6</v>
      </c>
      <c r="K24" s="39">
        <v>6</v>
      </c>
      <c r="L24" s="179">
        <v>8</v>
      </c>
      <c r="M24" s="236">
        <v>4</v>
      </c>
    </row>
    <row r="25" spans="1:13" ht="24" customHeight="1">
      <c r="A25" s="93" t="s">
        <v>14</v>
      </c>
      <c r="B25" s="196">
        <v>1</v>
      </c>
      <c r="C25" s="59">
        <v>2</v>
      </c>
      <c r="D25" s="65">
        <v>2</v>
      </c>
      <c r="E25" s="60">
        <v>3</v>
      </c>
      <c r="F25" s="39">
        <v>0</v>
      </c>
      <c r="G25" s="170" t="s">
        <v>15</v>
      </c>
      <c r="H25" s="176" t="s">
        <v>15</v>
      </c>
      <c r="I25" s="170" t="s">
        <v>15</v>
      </c>
      <c r="J25" s="170" t="s">
        <v>86</v>
      </c>
      <c r="K25" s="170" t="s">
        <v>15</v>
      </c>
      <c r="L25" s="176" t="s">
        <v>15</v>
      </c>
      <c r="M25" s="228" t="s">
        <v>15</v>
      </c>
    </row>
    <row r="26" spans="1:13" ht="24" customHeight="1">
      <c r="A26" s="93" t="s">
        <v>16</v>
      </c>
      <c r="B26" s="196">
        <v>3</v>
      </c>
      <c r="C26" s="59">
        <v>3</v>
      </c>
      <c r="D26" s="65">
        <v>4</v>
      </c>
      <c r="E26" s="60">
        <v>2</v>
      </c>
      <c r="F26" s="39">
        <v>2</v>
      </c>
      <c r="G26" s="170" t="s">
        <v>15</v>
      </c>
      <c r="H26" s="176" t="s">
        <v>15</v>
      </c>
      <c r="I26" s="170" t="s">
        <v>15</v>
      </c>
      <c r="J26" s="170" t="s">
        <v>86</v>
      </c>
      <c r="K26" s="170" t="s">
        <v>15</v>
      </c>
      <c r="L26" s="176" t="s">
        <v>15</v>
      </c>
      <c r="M26" s="228" t="s">
        <v>15</v>
      </c>
    </row>
    <row r="27" spans="1:13" ht="24" customHeight="1">
      <c r="A27" s="93" t="s">
        <v>17</v>
      </c>
      <c r="B27" s="196">
        <v>4</v>
      </c>
      <c r="C27" s="59">
        <v>1</v>
      </c>
      <c r="D27" s="65">
        <v>3</v>
      </c>
      <c r="E27" s="60">
        <v>4</v>
      </c>
      <c r="F27" s="39">
        <v>5</v>
      </c>
      <c r="G27" s="170" t="s">
        <v>15</v>
      </c>
      <c r="H27" s="176" t="s">
        <v>15</v>
      </c>
      <c r="I27" s="170" t="s">
        <v>15</v>
      </c>
      <c r="J27" s="170" t="s">
        <v>86</v>
      </c>
      <c r="K27" s="170" t="s">
        <v>15</v>
      </c>
      <c r="L27" s="176" t="s">
        <v>15</v>
      </c>
      <c r="M27" s="228" t="s">
        <v>15</v>
      </c>
    </row>
    <row r="28" spans="1:13" ht="24" customHeight="1">
      <c r="A28" s="106" t="s">
        <v>18</v>
      </c>
      <c r="B28" s="197">
        <v>1</v>
      </c>
      <c r="C28" s="66">
        <v>2</v>
      </c>
      <c r="D28" s="67">
        <v>0</v>
      </c>
      <c r="E28" s="61">
        <v>0</v>
      </c>
      <c r="F28" s="43">
        <v>1</v>
      </c>
      <c r="G28" s="43">
        <v>1</v>
      </c>
      <c r="H28" s="180">
        <v>0</v>
      </c>
      <c r="I28" s="43">
        <v>0</v>
      </c>
      <c r="J28" s="171">
        <v>0</v>
      </c>
      <c r="K28" s="171">
        <v>0</v>
      </c>
      <c r="L28" s="184">
        <v>2</v>
      </c>
      <c r="M28" s="237">
        <v>0</v>
      </c>
    </row>
    <row r="29" spans="1:13" ht="24" customHeight="1">
      <c r="A29" s="201" t="s">
        <v>24</v>
      </c>
      <c r="B29" s="198">
        <v>69</v>
      </c>
      <c r="C29" s="46">
        <v>47</v>
      </c>
      <c r="D29" s="49">
        <f aca="true" t="shared" si="0" ref="D29:L29">SUM(D20:D28)</f>
        <v>45</v>
      </c>
      <c r="E29" s="49">
        <f t="shared" si="0"/>
        <v>48</v>
      </c>
      <c r="F29" s="49">
        <f t="shared" si="0"/>
        <v>38</v>
      </c>
      <c r="G29" s="45">
        <f t="shared" si="0"/>
        <v>24</v>
      </c>
      <c r="H29" s="45">
        <f t="shared" si="0"/>
        <v>24</v>
      </c>
      <c r="I29" s="49">
        <f t="shared" si="0"/>
        <v>48</v>
      </c>
      <c r="J29" s="49">
        <f t="shared" si="0"/>
        <v>25</v>
      </c>
      <c r="K29" s="49">
        <f t="shared" si="0"/>
        <v>25</v>
      </c>
      <c r="L29" s="182">
        <f t="shared" si="0"/>
        <v>31</v>
      </c>
      <c r="M29" s="238">
        <f>SUM(M20:M28)</f>
        <v>27</v>
      </c>
    </row>
    <row r="30" spans="1:13" ht="24" customHeight="1">
      <c r="A30" s="201" t="s">
        <v>20</v>
      </c>
      <c r="B30" s="198">
        <v>276</v>
      </c>
      <c r="C30" s="46">
        <v>219</v>
      </c>
      <c r="D30" s="47">
        <v>183</v>
      </c>
      <c r="E30" s="48">
        <v>200</v>
      </c>
      <c r="F30" s="49">
        <v>171</v>
      </c>
      <c r="G30" s="49">
        <v>134</v>
      </c>
      <c r="H30" s="182">
        <v>119</v>
      </c>
      <c r="I30" s="49">
        <v>144</v>
      </c>
      <c r="J30" s="49">
        <v>117</v>
      </c>
      <c r="K30" s="224">
        <v>128</v>
      </c>
      <c r="L30" s="242">
        <v>132</v>
      </c>
      <c r="M30" s="239">
        <v>131</v>
      </c>
    </row>
    <row r="31" spans="1:13" ht="24" customHeight="1">
      <c r="A31" s="202" t="s">
        <v>21</v>
      </c>
      <c r="B31" s="198">
        <v>41971</v>
      </c>
      <c r="C31" s="46">
        <v>36288</v>
      </c>
      <c r="D31" s="47">
        <v>32396</v>
      </c>
      <c r="E31" s="50">
        <v>29717</v>
      </c>
      <c r="F31" s="51">
        <v>26945</v>
      </c>
      <c r="G31" s="51">
        <v>23969</v>
      </c>
      <c r="H31" s="183">
        <v>21976</v>
      </c>
      <c r="I31" s="51">
        <v>20637</v>
      </c>
      <c r="J31" s="51">
        <v>20021</v>
      </c>
      <c r="K31" s="49">
        <v>18974</v>
      </c>
      <c r="L31" s="182">
        <v>17902</v>
      </c>
      <c r="M31" s="238">
        <v>17264</v>
      </c>
    </row>
    <row r="32" spans="1:9" ht="14.25">
      <c r="A32" s="10"/>
      <c r="B32" s="2"/>
      <c r="C32" s="2"/>
      <c r="D32" s="2"/>
      <c r="E32" s="2"/>
      <c r="F32" s="2"/>
      <c r="G32" s="2"/>
      <c r="H32" s="2"/>
      <c r="I32" s="2"/>
    </row>
    <row r="33" spans="1:9" ht="14.25">
      <c r="A33" s="17" t="s">
        <v>11</v>
      </c>
      <c r="B33" s="2" t="s">
        <v>25</v>
      </c>
      <c r="C33" s="2"/>
      <c r="D33" s="2" t="s">
        <v>26</v>
      </c>
      <c r="E33" s="2"/>
      <c r="F33" s="2"/>
      <c r="G33" s="2"/>
      <c r="H33" s="2"/>
      <c r="I33" s="2"/>
    </row>
    <row r="34" spans="1:9" ht="14.25">
      <c r="A34" s="17" t="s">
        <v>74</v>
      </c>
      <c r="B34" s="2" t="s">
        <v>27</v>
      </c>
      <c r="C34" s="2"/>
      <c r="D34" s="2" t="s">
        <v>28</v>
      </c>
      <c r="E34" s="2"/>
      <c r="F34" s="2"/>
      <c r="G34" s="2"/>
      <c r="H34" s="2"/>
      <c r="I34" s="2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&amp;R48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view="pageBreakPreview" zoomScaleSheetLayoutView="100" zoomScalePageLayoutView="0" workbookViewId="0" topLeftCell="A16">
      <selection activeCell="O27" sqref="O27"/>
    </sheetView>
  </sheetViews>
  <sheetFormatPr defaultColWidth="9.00390625" defaultRowHeight="13.5"/>
  <cols>
    <col min="1" max="1" width="10.625" style="0" customWidth="1"/>
    <col min="2" max="2" width="8.875" style="0" hidden="1" customWidth="1"/>
    <col min="3" max="3" width="2.625" style="0" hidden="1" customWidth="1"/>
    <col min="4" max="11" width="8.875" style="0" customWidth="1"/>
    <col min="12" max="12" width="9.75390625" style="0" bestFit="1" customWidth="1"/>
  </cols>
  <sheetData>
    <row r="1" spans="1:9" ht="14.25">
      <c r="A1" s="2"/>
      <c r="B1" s="2"/>
      <c r="C1" s="2"/>
      <c r="D1" s="2"/>
      <c r="E1" s="2"/>
      <c r="F1" s="2"/>
      <c r="G1" s="2"/>
      <c r="H1" s="2"/>
      <c r="I1" s="2"/>
    </row>
    <row r="2" spans="1:13" ht="17.25">
      <c r="A2" s="52" t="s">
        <v>94</v>
      </c>
      <c r="B2" s="52"/>
      <c r="C2" s="11"/>
      <c r="D2" s="68"/>
      <c r="E2" s="68"/>
      <c r="F2" s="2"/>
      <c r="H2" s="11"/>
      <c r="J2" s="191"/>
      <c r="K2" s="191"/>
      <c r="M2" s="191" t="s">
        <v>73</v>
      </c>
    </row>
    <row r="3" spans="1:13" ht="23.25" customHeight="1">
      <c r="A3" s="207" t="s">
        <v>1</v>
      </c>
      <c r="B3" s="193" t="s">
        <v>2</v>
      </c>
      <c r="C3" s="150" t="s">
        <v>3</v>
      </c>
      <c r="D3" s="151" t="s">
        <v>4</v>
      </c>
      <c r="E3" s="152" t="s">
        <v>5</v>
      </c>
      <c r="F3" s="152" t="s">
        <v>6</v>
      </c>
      <c r="G3" s="152" t="s">
        <v>7</v>
      </c>
      <c r="H3" s="155" t="s">
        <v>75</v>
      </c>
      <c r="I3" s="152" t="s">
        <v>78</v>
      </c>
      <c r="J3" s="152" t="s">
        <v>79</v>
      </c>
      <c r="K3" s="152" t="s">
        <v>80</v>
      </c>
      <c r="L3" s="155" t="s">
        <v>81</v>
      </c>
      <c r="M3" s="225" t="s">
        <v>85</v>
      </c>
    </row>
    <row r="4" spans="1:13" ht="23.25" customHeight="1">
      <c r="A4" s="208" t="s">
        <v>8</v>
      </c>
      <c r="B4" s="203">
        <v>23.9</v>
      </c>
      <c r="C4" s="18">
        <v>8.2</v>
      </c>
      <c r="D4" s="69">
        <v>11.9</v>
      </c>
      <c r="E4" s="53">
        <f>E20/108844*100000</f>
        <v>15.618683620594611</v>
      </c>
      <c r="F4" s="20">
        <f>F20/108893*100000</f>
        <v>14.693322803118656</v>
      </c>
      <c r="G4" s="20">
        <f>G20/109074*100000</f>
        <v>7.334470176210646</v>
      </c>
      <c r="H4" s="174">
        <f>H20/109074*100000</f>
        <v>7.334470176210646</v>
      </c>
      <c r="I4" s="20">
        <f>I20/109205*100000</f>
        <v>15.56705279062314</v>
      </c>
      <c r="J4" s="192">
        <f>J20/109239*100000</f>
        <v>8.238815807541261</v>
      </c>
      <c r="K4" s="20">
        <f>K20/108779*100000</f>
        <v>6.435065591704281</v>
      </c>
      <c r="L4" s="174">
        <f>L20/108114*100000</f>
        <v>4.624747951236658</v>
      </c>
      <c r="M4" s="226">
        <f>M20/108114*100000</f>
        <v>6.47464713173132</v>
      </c>
    </row>
    <row r="5" spans="1:13" ht="23.25" customHeight="1">
      <c r="A5" s="89" t="s">
        <v>9</v>
      </c>
      <c r="B5" s="216"/>
      <c r="C5" s="7"/>
      <c r="D5" s="70"/>
      <c r="E5" s="53"/>
      <c r="F5" s="20"/>
      <c r="G5" s="20">
        <f>G21/74983*100000</f>
        <v>5.334542496299162</v>
      </c>
      <c r="H5" s="174">
        <f>H21/74983*100000</f>
        <v>6.668178120373951</v>
      </c>
      <c r="I5" s="20">
        <f>I21/73844*100000</f>
        <v>14.89626780781106</v>
      </c>
      <c r="J5" s="23">
        <f>J21/73214*100000</f>
        <v>4.097576966154014</v>
      </c>
      <c r="K5" s="23">
        <f>K21/72635*100000</f>
        <v>8.260480484614854</v>
      </c>
      <c r="L5" s="232">
        <f>L21/71957*100000</f>
        <v>12.507469738871826</v>
      </c>
      <c r="M5" s="227">
        <f>M21/70914*100000</f>
        <v>5.640635135516259</v>
      </c>
    </row>
    <row r="6" spans="1:13" ht="23.25" customHeight="1">
      <c r="A6" s="93" t="s">
        <v>10</v>
      </c>
      <c r="B6" s="204">
        <v>8.8</v>
      </c>
      <c r="C6" s="8">
        <v>10.2</v>
      </c>
      <c r="D6" s="71">
        <v>11.8</v>
      </c>
      <c r="E6" s="54">
        <f>E22/67243*100000</f>
        <v>13.384292788840474</v>
      </c>
      <c r="F6" s="20">
        <f>F22/66891*100000</f>
        <v>11.9597554230016</v>
      </c>
      <c r="G6" s="169" t="s">
        <v>11</v>
      </c>
      <c r="H6" s="175" t="s">
        <v>11</v>
      </c>
      <c r="I6" s="169" t="s">
        <v>29</v>
      </c>
      <c r="J6" s="170" t="s">
        <v>29</v>
      </c>
      <c r="K6" s="170" t="s">
        <v>11</v>
      </c>
      <c r="L6" s="176" t="s">
        <v>11</v>
      </c>
      <c r="M6" s="228" t="s">
        <v>11</v>
      </c>
    </row>
    <row r="7" spans="1:13" ht="23.25" customHeight="1">
      <c r="A7" s="93" t="s">
        <v>12</v>
      </c>
      <c r="B7" s="204">
        <v>9.8</v>
      </c>
      <c r="C7" s="8">
        <v>39.7</v>
      </c>
      <c r="D7" s="71">
        <v>30.26</v>
      </c>
      <c r="E7" s="54">
        <f>E23/9874*100000</f>
        <v>10.1276078590237</v>
      </c>
      <c r="F7" s="20">
        <f>F23/9770*100000</f>
        <v>0</v>
      </c>
      <c r="G7" s="170" t="s">
        <v>11</v>
      </c>
      <c r="H7" s="176" t="s">
        <v>11</v>
      </c>
      <c r="I7" s="170" t="s">
        <v>29</v>
      </c>
      <c r="J7" s="170" t="s">
        <v>29</v>
      </c>
      <c r="K7" s="170" t="s">
        <v>11</v>
      </c>
      <c r="L7" s="176" t="s">
        <v>11</v>
      </c>
      <c r="M7" s="228" t="s">
        <v>11</v>
      </c>
    </row>
    <row r="8" spans="1:13" ht="23.25" customHeight="1">
      <c r="A8" s="93" t="s">
        <v>13</v>
      </c>
      <c r="B8" s="204"/>
      <c r="C8" s="8"/>
      <c r="D8" s="71"/>
      <c r="E8" s="54"/>
      <c r="F8" s="20"/>
      <c r="G8" s="20">
        <f>G24/47202*100000</f>
        <v>4.237108597093344</v>
      </c>
      <c r="H8" s="174">
        <f>H24/47202*100000</f>
        <v>4.237108597093344</v>
      </c>
      <c r="I8" s="20">
        <f>I24/47980*100000</f>
        <v>6.2526052521884115</v>
      </c>
      <c r="J8" s="23">
        <f>J24/48281*100000</f>
        <v>4.142416271411114</v>
      </c>
      <c r="K8" s="23">
        <f>K24/48464*100000</f>
        <v>10.31693628260152</v>
      </c>
      <c r="L8" s="232">
        <f>L24/48600*100000</f>
        <v>12.345679012345679</v>
      </c>
      <c r="M8" s="227">
        <f>M24/48743*100000</f>
        <v>2.0515766366452617</v>
      </c>
    </row>
    <row r="9" spans="1:13" ht="23.25" customHeight="1">
      <c r="A9" s="89" t="s">
        <v>14</v>
      </c>
      <c r="B9" s="204">
        <v>0</v>
      </c>
      <c r="C9" s="8">
        <v>12.7</v>
      </c>
      <c r="D9" s="71">
        <v>6.291</v>
      </c>
      <c r="E9" s="54">
        <f>E25/15901*100000</f>
        <v>6.2889126470033325</v>
      </c>
      <c r="F9" s="20">
        <f>F25/15845*100000</f>
        <v>0</v>
      </c>
      <c r="G9" s="170" t="s">
        <v>15</v>
      </c>
      <c r="H9" s="176" t="s">
        <v>15</v>
      </c>
      <c r="I9" s="170" t="s">
        <v>30</v>
      </c>
      <c r="J9" s="170" t="s">
        <v>30</v>
      </c>
      <c r="K9" s="170" t="s">
        <v>15</v>
      </c>
      <c r="L9" s="176" t="s">
        <v>15</v>
      </c>
      <c r="M9" s="228" t="s">
        <v>15</v>
      </c>
    </row>
    <row r="10" spans="1:13" ht="23.25" customHeight="1">
      <c r="A10" s="89" t="s">
        <v>16</v>
      </c>
      <c r="B10" s="204">
        <v>19.6</v>
      </c>
      <c r="C10" s="8">
        <v>13</v>
      </c>
      <c r="D10" s="71">
        <v>25.54</v>
      </c>
      <c r="E10" s="54">
        <f>E26/15779*100000</f>
        <v>12.675074466062487</v>
      </c>
      <c r="F10" s="20">
        <f>F26/15894*100000</f>
        <v>6.291682395872655</v>
      </c>
      <c r="G10" s="170" t="s">
        <v>15</v>
      </c>
      <c r="H10" s="176" t="s">
        <v>15</v>
      </c>
      <c r="I10" s="170" t="s">
        <v>30</v>
      </c>
      <c r="J10" s="170" t="s">
        <v>30</v>
      </c>
      <c r="K10" s="170" t="s">
        <v>15</v>
      </c>
      <c r="L10" s="176" t="s">
        <v>15</v>
      </c>
      <c r="M10" s="228" t="s">
        <v>15</v>
      </c>
    </row>
    <row r="11" spans="1:13" ht="23.25" customHeight="1">
      <c r="A11" s="89" t="s">
        <v>17</v>
      </c>
      <c r="B11" s="204">
        <v>20.9</v>
      </c>
      <c r="C11" s="8">
        <v>6.9</v>
      </c>
      <c r="D11" s="71">
        <v>20.51</v>
      </c>
      <c r="E11" s="54">
        <f>E27/14736*100000</f>
        <v>13.572204125950055</v>
      </c>
      <c r="F11" s="20">
        <f>F27/14875*100000</f>
        <v>13.445378151260504</v>
      </c>
      <c r="G11" s="170" t="s">
        <v>15</v>
      </c>
      <c r="H11" s="176" t="s">
        <v>15</v>
      </c>
      <c r="I11" s="170" t="s">
        <v>30</v>
      </c>
      <c r="J11" s="170" t="s">
        <v>30</v>
      </c>
      <c r="K11" s="170" t="s">
        <v>15</v>
      </c>
      <c r="L11" s="176" t="s">
        <v>15</v>
      </c>
      <c r="M11" s="228" t="s">
        <v>15</v>
      </c>
    </row>
    <row r="12" spans="1:13" ht="23.25" customHeight="1">
      <c r="A12" s="94" t="s">
        <v>18</v>
      </c>
      <c r="B12" s="205">
        <v>0</v>
      </c>
      <c r="C12" s="24">
        <v>0</v>
      </c>
      <c r="D12" s="72">
        <v>0</v>
      </c>
      <c r="E12" s="55">
        <f>E28/5384*100000</f>
        <v>0</v>
      </c>
      <c r="F12" s="20">
        <f>F28/5399*100000</f>
        <v>18.521948508983144</v>
      </c>
      <c r="G12" s="20">
        <f>G28/5676*100000</f>
        <v>17.618040873854827</v>
      </c>
      <c r="H12" s="174">
        <f>H28/5676*100000</f>
        <v>0</v>
      </c>
      <c r="I12" s="20">
        <f>I28/6009*100000</f>
        <v>0</v>
      </c>
      <c r="J12" s="26">
        <f>J28/6108*100000</f>
        <v>0</v>
      </c>
      <c r="K12" s="26">
        <f>K28/6085*100000</f>
        <v>0</v>
      </c>
      <c r="L12" s="233">
        <f>L28/6114*100000</f>
        <v>16.35590448151783</v>
      </c>
      <c r="M12" s="229">
        <f>M28/6212*100000</f>
        <v>0</v>
      </c>
    </row>
    <row r="13" spans="1:13" ht="23.25" customHeight="1">
      <c r="A13" s="209" t="s">
        <v>19</v>
      </c>
      <c r="B13" s="206">
        <v>16.4</v>
      </c>
      <c r="C13" s="27">
        <v>10.5</v>
      </c>
      <c r="D13" s="73">
        <v>13.5</v>
      </c>
      <c r="E13" s="9">
        <f>E29/237761*100000</f>
        <v>13.45889359482842</v>
      </c>
      <c r="F13" s="9">
        <f>F29/237567*100000</f>
        <v>11.786148749615897</v>
      </c>
      <c r="G13" s="9">
        <f>G29/236935*100000</f>
        <v>6.330850233186317</v>
      </c>
      <c r="H13" s="97">
        <f>H29/236935*100000</f>
        <v>6.330850233186317</v>
      </c>
      <c r="I13" s="9">
        <f>I29/237038*100000</f>
        <v>13.078071870333027</v>
      </c>
      <c r="J13" s="9">
        <f>J29/236842*100000</f>
        <v>5.911113738272772</v>
      </c>
      <c r="K13" s="9">
        <f>K29/235963*100000</f>
        <v>7.628314608646271</v>
      </c>
      <c r="L13" s="97">
        <f>L29/234785*100000</f>
        <v>8.944353344549269</v>
      </c>
      <c r="M13" s="230">
        <f>M29/233983*100000</f>
        <v>5.128577717184582</v>
      </c>
    </row>
    <row r="14" spans="1:13" ht="23.25" customHeight="1">
      <c r="A14" s="209" t="s">
        <v>20</v>
      </c>
      <c r="B14" s="206">
        <v>13.5</v>
      </c>
      <c r="C14" s="27">
        <v>10.4</v>
      </c>
      <c r="D14" s="73">
        <v>10.2</v>
      </c>
      <c r="E14" s="9">
        <f>E30/1180*100</f>
        <v>10.338983050847457</v>
      </c>
      <c r="F14" s="30">
        <f>F30/1179*100</f>
        <v>10.178117048346055</v>
      </c>
      <c r="G14" s="30">
        <f>G30/1173994*100000</f>
        <v>8.60311040771929</v>
      </c>
      <c r="H14" s="177">
        <f>H30/1173994*100000</f>
        <v>6.7291655664339</v>
      </c>
      <c r="I14" s="30">
        <f>I30/1170414*100000</f>
        <v>8.202225879047926</v>
      </c>
      <c r="J14" s="30">
        <f>J30/1170414*100000</f>
        <v>6.322549115099443</v>
      </c>
      <c r="K14" s="30">
        <f>K30/1166656*100000</f>
        <v>8.142931592517417</v>
      </c>
      <c r="L14" s="177">
        <f>L30/1164447*100000</f>
        <v>7.38547997461456</v>
      </c>
      <c r="M14" s="231">
        <f>M30/1166315*100000</f>
        <v>8.059572242490237</v>
      </c>
    </row>
    <row r="15" spans="1:13" ht="23.25" customHeight="1">
      <c r="A15" s="210" t="s">
        <v>21</v>
      </c>
      <c r="B15" s="206">
        <v>17.7</v>
      </c>
      <c r="C15" s="27">
        <v>15.7</v>
      </c>
      <c r="D15" s="73">
        <v>14.4</v>
      </c>
      <c r="E15" s="56">
        <f>E31/127619*100</f>
        <v>13.568512525564374</v>
      </c>
      <c r="F15" s="9">
        <f>F31/127687*100</f>
        <v>12.346597539295308</v>
      </c>
      <c r="G15" s="9">
        <f>G31/127756*100</f>
        <v>11.05075299790225</v>
      </c>
      <c r="H15" s="97">
        <f>H31/127756*100</f>
        <v>10.174081843514198</v>
      </c>
      <c r="I15" s="9">
        <f>I31/127771*100</f>
        <v>10.3239389219776</v>
      </c>
      <c r="J15" s="9">
        <f>J31/127771*100</f>
        <v>9.979572829515304</v>
      </c>
      <c r="K15" s="9">
        <f>K31/127692*100</f>
        <v>9.564420637158163</v>
      </c>
      <c r="L15" s="97">
        <f>L31/126371*100</f>
        <v>9.206226112003545</v>
      </c>
      <c r="M15" s="230">
        <f>M31/127799*100</f>
        <v>8.58457421419573</v>
      </c>
    </row>
    <row r="16" spans="1:9" ht="14.25">
      <c r="A16" s="11"/>
      <c r="B16" s="11"/>
      <c r="C16" s="2"/>
      <c r="D16" s="2"/>
      <c r="E16" s="2"/>
      <c r="F16" s="2"/>
      <c r="G16" s="2"/>
      <c r="H16" s="2"/>
      <c r="I16" s="2"/>
    </row>
    <row r="17" spans="1:9" ht="14.25">
      <c r="A17" s="2"/>
      <c r="B17" s="2"/>
      <c r="C17" s="2"/>
      <c r="D17" s="2"/>
      <c r="E17" s="2"/>
      <c r="F17" s="2"/>
      <c r="G17" s="2"/>
      <c r="H17" s="2"/>
      <c r="I17" s="2"/>
    </row>
    <row r="18" spans="1:13" ht="17.25">
      <c r="A18" s="52" t="s">
        <v>95</v>
      </c>
      <c r="B18" s="2"/>
      <c r="C18" s="2"/>
      <c r="D18" s="10"/>
      <c r="E18" s="10"/>
      <c r="F18" s="2"/>
      <c r="H18" s="2"/>
      <c r="J18" s="12"/>
      <c r="K18" s="12"/>
      <c r="M18" s="12" t="s">
        <v>23</v>
      </c>
    </row>
    <row r="19" spans="1:13" ht="23.25" customHeight="1">
      <c r="A19" s="199" t="s">
        <v>1</v>
      </c>
      <c r="B19" s="193" t="s">
        <v>2</v>
      </c>
      <c r="C19" s="150" t="s">
        <v>3</v>
      </c>
      <c r="D19" s="151" t="s">
        <v>4</v>
      </c>
      <c r="E19" s="152" t="s">
        <v>5</v>
      </c>
      <c r="F19" s="152" t="s">
        <v>6</v>
      </c>
      <c r="G19" s="152" t="s">
        <v>7</v>
      </c>
      <c r="H19" s="155" t="s">
        <v>75</v>
      </c>
      <c r="I19" s="152" t="s">
        <v>78</v>
      </c>
      <c r="J19" s="152" t="s">
        <v>79</v>
      </c>
      <c r="K19" s="222" t="s">
        <v>80</v>
      </c>
      <c r="L19" s="240" t="s">
        <v>81</v>
      </c>
      <c r="M19" s="234" t="s">
        <v>85</v>
      </c>
    </row>
    <row r="20" spans="1:13" ht="24" customHeight="1">
      <c r="A20" s="208" t="s">
        <v>8</v>
      </c>
      <c r="B20" s="194">
        <v>26</v>
      </c>
      <c r="C20" s="62">
        <v>9</v>
      </c>
      <c r="D20" s="63">
        <v>13</v>
      </c>
      <c r="E20" s="74">
        <v>17</v>
      </c>
      <c r="F20" s="35">
        <v>16</v>
      </c>
      <c r="G20" s="35">
        <v>8</v>
      </c>
      <c r="H20" s="178">
        <v>8</v>
      </c>
      <c r="I20" s="35">
        <v>17</v>
      </c>
      <c r="J20" s="35">
        <v>9</v>
      </c>
      <c r="K20" s="223">
        <v>7</v>
      </c>
      <c r="L20" s="241">
        <v>5</v>
      </c>
      <c r="M20" s="235">
        <v>7</v>
      </c>
    </row>
    <row r="21" spans="1:13" ht="24" customHeight="1">
      <c r="A21" s="89" t="s">
        <v>9</v>
      </c>
      <c r="B21" s="195"/>
      <c r="C21" s="58"/>
      <c r="D21" s="64"/>
      <c r="E21" s="74"/>
      <c r="F21" s="35"/>
      <c r="G21" s="35">
        <f>2+2</f>
        <v>4</v>
      </c>
      <c r="H21" s="178">
        <v>5</v>
      </c>
      <c r="I21" s="35">
        <v>11</v>
      </c>
      <c r="J21" s="39">
        <v>3</v>
      </c>
      <c r="K21" s="39">
        <v>6</v>
      </c>
      <c r="L21" s="179">
        <v>9</v>
      </c>
      <c r="M21" s="236">
        <v>4</v>
      </c>
    </row>
    <row r="22" spans="1:13" ht="24" customHeight="1">
      <c r="A22" s="93" t="s">
        <v>10</v>
      </c>
      <c r="B22" s="196">
        <v>6</v>
      </c>
      <c r="C22" s="59">
        <v>7</v>
      </c>
      <c r="D22" s="65">
        <v>8</v>
      </c>
      <c r="E22" s="60">
        <v>9</v>
      </c>
      <c r="F22" s="39">
        <v>8</v>
      </c>
      <c r="G22" s="169" t="s">
        <v>11</v>
      </c>
      <c r="H22" s="175" t="s">
        <v>11</v>
      </c>
      <c r="I22" s="169" t="s">
        <v>11</v>
      </c>
      <c r="J22" s="170" t="s">
        <v>11</v>
      </c>
      <c r="K22" s="170" t="s">
        <v>11</v>
      </c>
      <c r="L22" s="176" t="s">
        <v>11</v>
      </c>
      <c r="M22" s="228" t="s">
        <v>11</v>
      </c>
    </row>
    <row r="23" spans="1:13" ht="24" customHeight="1">
      <c r="A23" s="93" t="s">
        <v>12</v>
      </c>
      <c r="B23" s="196">
        <v>1</v>
      </c>
      <c r="C23" s="59">
        <v>4</v>
      </c>
      <c r="D23" s="65">
        <v>3</v>
      </c>
      <c r="E23" s="60">
        <v>1</v>
      </c>
      <c r="F23" s="39">
        <v>0</v>
      </c>
      <c r="G23" s="170" t="s">
        <v>11</v>
      </c>
      <c r="H23" s="176" t="s">
        <v>11</v>
      </c>
      <c r="I23" s="170" t="s">
        <v>11</v>
      </c>
      <c r="J23" s="170" t="s">
        <v>11</v>
      </c>
      <c r="K23" s="170" t="s">
        <v>11</v>
      </c>
      <c r="L23" s="176" t="s">
        <v>11</v>
      </c>
      <c r="M23" s="228" t="s">
        <v>11</v>
      </c>
    </row>
    <row r="24" spans="1:13" ht="24" customHeight="1">
      <c r="A24" s="93" t="s">
        <v>13</v>
      </c>
      <c r="B24" s="196"/>
      <c r="C24" s="59"/>
      <c r="D24" s="65"/>
      <c r="E24" s="60"/>
      <c r="F24" s="39"/>
      <c r="G24" s="39">
        <v>2</v>
      </c>
      <c r="H24" s="179">
        <v>2</v>
      </c>
      <c r="I24" s="39">
        <v>3</v>
      </c>
      <c r="J24" s="39">
        <v>2</v>
      </c>
      <c r="K24" s="39">
        <v>5</v>
      </c>
      <c r="L24" s="179">
        <v>6</v>
      </c>
      <c r="M24" s="236">
        <v>1</v>
      </c>
    </row>
    <row r="25" spans="1:13" ht="24" customHeight="1">
      <c r="A25" s="93" t="s">
        <v>14</v>
      </c>
      <c r="B25" s="196">
        <v>0</v>
      </c>
      <c r="C25" s="59">
        <v>2</v>
      </c>
      <c r="D25" s="65">
        <v>1</v>
      </c>
      <c r="E25" s="60">
        <v>1</v>
      </c>
      <c r="F25" s="39">
        <v>0</v>
      </c>
      <c r="G25" s="170" t="s">
        <v>15</v>
      </c>
      <c r="H25" s="176" t="s">
        <v>15</v>
      </c>
      <c r="I25" s="170" t="s">
        <v>15</v>
      </c>
      <c r="J25" s="170" t="s">
        <v>15</v>
      </c>
      <c r="K25" s="170" t="s">
        <v>15</v>
      </c>
      <c r="L25" s="176" t="s">
        <v>15</v>
      </c>
      <c r="M25" s="228" t="s">
        <v>15</v>
      </c>
    </row>
    <row r="26" spans="1:13" ht="24" customHeight="1">
      <c r="A26" s="93" t="s">
        <v>16</v>
      </c>
      <c r="B26" s="196">
        <v>3</v>
      </c>
      <c r="C26" s="59">
        <v>2</v>
      </c>
      <c r="D26" s="65">
        <v>4</v>
      </c>
      <c r="E26" s="60">
        <v>2</v>
      </c>
      <c r="F26" s="39">
        <v>1</v>
      </c>
      <c r="G26" s="170" t="s">
        <v>15</v>
      </c>
      <c r="H26" s="176" t="s">
        <v>15</v>
      </c>
      <c r="I26" s="170" t="s">
        <v>15</v>
      </c>
      <c r="J26" s="170" t="s">
        <v>15</v>
      </c>
      <c r="K26" s="170" t="s">
        <v>15</v>
      </c>
      <c r="L26" s="176" t="s">
        <v>15</v>
      </c>
      <c r="M26" s="228" t="s">
        <v>15</v>
      </c>
    </row>
    <row r="27" spans="1:13" ht="24" customHeight="1">
      <c r="A27" s="93" t="s">
        <v>17</v>
      </c>
      <c r="B27" s="196">
        <v>3</v>
      </c>
      <c r="C27" s="59">
        <v>1</v>
      </c>
      <c r="D27" s="65">
        <v>3</v>
      </c>
      <c r="E27" s="60">
        <v>2</v>
      </c>
      <c r="F27" s="39">
        <v>2</v>
      </c>
      <c r="G27" s="170" t="s">
        <v>15</v>
      </c>
      <c r="H27" s="176" t="s">
        <v>15</v>
      </c>
      <c r="I27" s="170" t="s">
        <v>15</v>
      </c>
      <c r="J27" s="170" t="s">
        <v>15</v>
      </c>
      <c r="K27" s="170" t="s">
        <v>15</v>
      </c>
      <c r="L27" s="176" t="s">
        <v>15</v>
      </c>
      <c r="M27" s="228" t="s">
        <v>15</v>
      </c>
    </row>
    <row r="28" spans="1:13" ht="24" customHeight="1">
      <c r="A28" s="106" t="s">
        <v>18</v>
      </c>
      <c r="B28" s="197">
        <v>0</v>
      </c>
      <c r="C28" s="66">
        <v>0</v>
      </c>
      <c r="D28" s="67">
        <v>0</v>
      </c>
      <c r="E28" s="61">
        <v>0</v>
      </c>
      <c r="F28" s="43">
        <v>1</v>
      </c>
      <c r="G28" s="43">
        <v>1</v>
      </c>
      <c r="H28" s="180">
        <v>0</v>
      </c>
      <c r="I28" s="43">
        <v>0</v>
      </c>
      <c r="J28" s="171">
        <v>0</v>
      </c>
      <c r="K28" s="171">
        <v>0</v>
      </c>
      <c r="L28" s="184">
        <v>1</v>
      </c>
      <c r="M28" s="237">
        <v>0</v>
      </c>
    </row>
    <row r="29" spans="1:13" ht="24" customHeight="1">
      <c r="A29" s="201" t="s">
        <v>24</v>
      </c>
      <c r="B29" s="198">
        <v>39</v>
      </c>
      <c r="C29" s="46">
        <v>25</v>
      </c>
      <c r="D29" s="47">
        <f>SUM(D20:D28)</f>
        <v>32</v>
      </c>
      <c r="E29" s="48">
        <f aca="true" t="shared" si="0" ref="E29:L29">SUM(E20:E28)</f>
        <v>32</v>
      </c>
      <c r="F29" s="51">
        <f t="shared" si="0"/>
        <v>28</v>
      </c>
      <c r="G29" s="45">
        <f t="shared" si="0"/>
        <v>15</v>
      </c>
      <c r="H29" s="181">
        <f t="shared" si="0"/>
        <v>15</v>
      </c>
      <c r="I29" s="49">
        <f t="shared" si="0"/>
        <v>31</v>
      </c>
      <c r="J29" s="49">
        <f t="shared" si="0"/>
        <v>14</v>
      </c>
      <c r="K29" s="224">
        <f t="shared" si="0"/>
        <v>18</v>
      </c>
      <c r="L29" s="182">
        <f t="shared" si="0"/>
        <v>21</v>
      </c>
      <c r="M29" s="238">
        <f>SUM(M20:M28)</f>
        <v>12</v>
      </c>
    </row>
    <row r="30" spans="1:13" ht="24" customHeight="1">
      <c r="A30" s="201" t="s">
        <v>20</v>
      </c>
      <c r="B30" s="198">
        <v>159</v>
      </c>
      <c r="C30" s="46">
        <v>123</v>
      </c>
      <c r="D30" s="47">
        <v>121</v>
      </c>
      <c r="E30" s="48">
        <v>122</v>
      </c>
      <c r="F30" s="49">
        <v>120</v>
      </c>
      <c r="G30" s="49">
        <v>101</v>
      </c>
      <c r="H30" s="182">
        <v>79</v>
      </c>
      <c r="I30" s="49">
        <v>96</v>
      </c>
      <c r="J30" s="49">
        <v>74</v>
      </c>
      <c r="K30" s="224">
        <v>95</v>
      </c>
      <c r="L30" s="242">
        <v>86</v>
      </c>
      <c r="M30" s="239">
        <v>94</v>
      </c>
    </row>
    <row r="31" spans="1:13" ht="24" customHeight="1">
      <c r="A31" s="202" t="s">
        <v>21</v>
      </c>
      <c r="B31" s="198">
        <v>22421</v>
      </c>
      <c r="C31" s="46">
        <v>20030</v>
      </c>
      <c r="D31" s="47">
        <v>18390</v>
      </c>
      <c r="E31" s="50">
        <v>17316</v>
      </c>
      <c r="F31" s="51">
        <v>15765</v>
      </c>
      <c r="G31" s="51">
        <v>14118</v>
      </c>
      <c r="H31" s="183">
        <v>12998</v>
      </c>
      <c r="I31" s="51">
        <v>13191</v>
      </c>
      <c r="J31" s="51">
        <v>12751</v>
      </c>
      <c r="K31" s="49">
        <v>12213</v>
      </c>
      <c r="L31" s="182">
        <v>11634</v>
      </c>
      <c r="M31" s="238">
        <v>10971</v>
      </c>
    </row>
    <row r="32" spans="1:9" ht="14.25">
      <c r="A32" s="10"/>
      <c r="B32" s="2"/>
      <c r="C32" s="2"/>
      <c r="D32" s="2"/>
      <c r="E32" s="2"/>
      <c r="F32" s="2"/>
      <c r="G32" s="2"/>
      <c r="H32" s="2"/>
      <c r="I32" s="2"/>
    </row>
    <row r="33" spans="1:9" ht="14.25">
      <c r="A33" s="17" t="s">
        <v>11</v>
      </c>
      <c r="B33" s="2" t="s">
        <v>25</v>
      </c>
      <c r="C33" s="2"/>
      <c r="D33" s="2" t="s">
        <v>26</v>
      </c>
      <c r="E33" s="2"/>
      <c r="F33" s="2"/>
      <c r="G33" s="2"/>
      <c r="H33" s="2"/>
      <c r="I33" s="2"/>
    </row>
    <row r="34" spans="1:9" ht="14.25">
      <c r="A34" s="17" t="s">
        <v>74</v>
      </c>
      <c r="B34" s="2" t="s">
        <v>27</v>
      </c>
      <c r="C34" s="2"/>
      <c r="D34" s="2" t="s">
        <v>28</v>
      </c>
      <c r="E34" s="2"/>
      <c r="F34" s="2"/>
      <c r="G34" s="2"/>
      <c r="H34" s="2"/>
      <c r="I34" s="2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&amp;R49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M34"/>
  <sheetViews>
    <sheetView showGridLines="0" tabSelected="1" view="pageBreakPreview" zoomScaleSheetLayoutView="100" zoomScalePageLayoutView="0" workbookViewId="0" topLeftCell="A16">
      <selection activeCell="O27" sqref="O27"/>
    </sheetView>
  </sheetViews>
  <sheetFormatPr defaultColWidth="9.00390625" defaultRowHeight="13.5"/>
  <cols>
    <col min="1" max="1" width="10.625" style="0" customWidth="1"/>
    <col min="2" max="3" width="8.875" style="0" hidden="1" customWidth="1"/>
    <col min="4" max="11" width="8.875" style="0" customWidth="1"/>
    <col min="12" max="12" width="9.75390625" style="0" bestFit="1" customWidth="1"/>
  </cols>
  <sheetData>
    <row r="1" ht="14.25" customHeight="1"/>
    <row r="2" spans="1:13" ht="17.25">
      <c r="A2" s="52" t="s">
        <v>87</v>
      </c>
      <c r="B2" s="2"/>
      <c r="C2" s="75"/>
      <c r="D2" s="10"/>
      <c r="E2" s="10"/>
      <c r="F2" s="2"/>
      <c r="G2" s="2"/>
      <c r="H2" s="191"/>
      <c r="I2" s="191"/>
      <c r="J2" s="191"/>
      <c r="K2" s="191"/>
      <c r="M2" s="191" t="s">
        <v>73</v>
      </c>
    </row>
    <row r="3" spans="1:13" ht="24" customHeight="1">
      <c r="A3" s="207" t="s">
        <v>1</v>
      </c>
      <c r="B3" s="193" t="s">
        <v>2</v>
      </c>
      <c r="C3" s="150" t="s">
        <v>3</v>
      </c>
      <c r="D3" s="151" t="s">
        <v>4</v>
      </c>
      <c r="E3" s="152" t="s">
        <v>5</v>
      </c>
      <c r="F3" s="152" t="s">
        <v>6</v>
      </c>
      <c r="G3" s="152" t="s">
        <v>7</v>
      </c>
      <c r="H3" s="155" t="s">
        <v>75</v>
      </c>
      <c r="I3" s="155" t="s">
        <v>78</v>
      </c>
      <c r="J3" s="152" t="s">
        <v>79</v>
      </c>
      <c r="K3" s="152" t="s">
        <v>80</v>
      </c>
      <c r="L3" s="155" t="s">
        <v>81</v>
      </c>
      <c r="M3" s="225" t="s">
        <v>85</v>
      </c>
    </row>
    <row r="4" spans="1:13" ht="24" customHeight="1">
      <c r="A4" s="208" t="s">
        <v>8</v>
      </c>
      <c r="B4" s="203">
        <v>44.2</v>
      </c>
      <c r="C4" s="18">
        <v>26.7</v>
      </c>
      <c r="D4" s="19">
        <v>23</v>
      </c>
      <c r="E4" s="53">
        <v>23</v>
      </c>
      <c r="F4" s="20">
        <f>F20/108893*100000</f>
        <v>21.12165152948307</v>
      </c>
      <c r="G4" s="20">
        <f>G20/109074*100000</f>
        <v>16.502557896473952</v>
      </c>
      <c r="H4" s="174">
        <f>H20/109074*100000</f>
        <v>19.252984212552946</v>
      </c>
      <c r="I4" s="174">
        <f>I20/109074*100000</f>
        <v>22.920219300658268</v>
      </c>
      <c r="J4" s="192">
        <f>J20/109239*100000</f>
        <v>13.731359679235437</v>
      </c>
      <c r="K4" s="20">
        <f>K20/108779*100000</f>
        <v>18.38590169058366</v>
      </c>
      <c r="L4" s="174">
        <f>L20/108114*100000</f>
        <v>19.42394139519396</v>
      </c>
      <c r="M4" s="226">
        <f>M20/108114*100000</f>
        <v>21.273840575688627</v>
      </c>
    </row>
    <row r="5" spans="1:13" ht="24" customHeight="1">
      <c r="A5" s="89" t="s">
        <v>9</v>
      </c>
      <c r="B5" s="216"/>
      <c r="C5" s="7"/>
      <c r="D5" s="21"/>
      <c r="E5" s="53"/>
      <c r="F5" s="20"/>
      <c r="G5" s="20">
        <f>G21/74983*100000</f>
        <v>21.338169985196647</v>
      </c>
      <c r="H5" s="174">
        <f>H21/74983*100000</f>
        <v>18.670898737047064</v>
      </c>
      <c r="I5" s="174">
        <f>I21/74983*100000</f>
        <v>24.005441233346225</v>
      </c>
      <c r="J5" s="23">
        <f>J21/73214*100000</f>
        <v>20.48788483077007</v>
      </c>
      <c r="K5" s="23">
        <f>K21/72635*100000</f>
        <v>12.39072072692228</v>
      </c>
      <c r="L5" s="232">
        <f>L21/71957*100000</f>
        <v>26.4046583376183</v>
      </c>
      <c r="M5" s="227">
        <f>M21/70914*100000</f>
        <v>11.281270271032518</v>
      </c>
    </row>
    <row r="6" spans="1:13" ht="24" customHeight="1">
      <c r="A6" s="93" t="s">
        <v>10</v>
      </c>
      <c r="B6" s="204">
        <v>24.9</v>
      </c>
      <c r="C6" s="8">
        <v>27.9</v>
      </c>
      <c r="D6" s="22">
        <v>23.6</v>
      </c>
      <c r="E6" s="54">
        <v>28.3</v>
      </c>
      <c r="F6" s="20">
        <f>F22/66891*100000</f>
        <v>17.9396331345024</v>
      </c>
      <c r="G6" s="169" t="s">
        <v>11</v>
      </c>
      <c r="H6" s="175" t="s">
        <v>11</v>
      </c>
      <c r="I6" s="175" t="s">
        <v>11</v>
      </c>
      <c r="J6" s="170" t="s">
        <v>29</v>
      </c>
      <c r="K6" s="170" t="s">
        <v>11</v>
      </c>
      <c r="L6" s="176" t="s">
        <v>11</v>
      </c>
      <c r="M6" s="228" t="s">
        <v>11</v>
      </c>
    </row>
    <row r="7" spans="1:13" ht="24" customHeight="1">
      <c r="A7" s="93" t="s">
        <v>12</v>
      </c>
      <c r="B7" s="204">
        <v>19.6</v>
      </c>
      <c r="C7" s="8">
        <v>49.7</v>
      </c>
      <c r="D7" s="22">
        <v>20.2</v>
      </c>
      <c r="E7" s="54">
        <v>20.3</v>
      </c>
      <c r="F7" s="20">
        <f>F23/9770*100000</f>
        <v>0</v>
      </c>
      <c r="G7" s="170" t="s">
        <v>11</v>
      </c>
      <c r="H7" s="176" t="s">
        <v>11</v>
      </c>
      <c r="I7" s="176" t="s">
        <v>11</v>
      </c>
      <c r="J7" s="170" t="s">
        <v>29</v>
      </c>
      <c r="K7" s="170" t="s">
        <v>11</v>
      </c>
      <c r="L7" s="176" t="s">
        <v>11</v>
      </c>
      <c r="M7" s="228" t="s">
        <v>11</v>
      </c>
    </row>
    <row r="8" spans="1:13" ht="24" customHeight="1">
      <c r="A8" s="93" t="s">
        <v>13</v>
      </c>
      <c r="B8" s="204"/>
      <c r="C8" s="8"/>
      <c r="D8" s="22"/>
      <c r="E8" s="54"/>
      <c r="F8" s="20"/>
      <c r="G8" s="20">
        <f>G24/47202*100000</f>
        <v>8.474217194186688</v>
      </c>
      <c r="H8" s="174">
        <f>H24/47202*100000</f>
        <v>12.711325791280032</v>
      </c>
      <c r="I8" s="174">
        <f>I24/47202*100000</f>
        <v>14.829880089826702</v>
      </c>
      <c r="J8" s="23">
        <f>J24/48281*100000</f>
        <v>22.783289492761128</v>
      </c>
      <c r="K8" s="23">
        <f>K24/48464*100000</f>
        <v>16.50709805216243</v>
      </c>
      <c r="L8" s="232">
        <f>L24/48600*100000</f>
        <v>20.576131687242796</v>
      </c>
      <c r="M8" s="227">
        <f>M24/48743*100000</f>
        <v>16.412613093162093</v>
      </c>
    </row>
    <row r="9" spans="1:13" ht="24" customHeight="1">
      <c r="A9" s="89" t="s">
        <v>14</v>
      </c>
      <c r="B9" s="204">
        <v>19.4</v>
      </c>
      <c r="C9" s="8">
        <v>19.1</v>
      </c>
      <c r="D9" s="22">
        <v>12.6</v>
      </c>
      <c r="E9" s="54">
        <v>18.9</v>
      </c>
      <c r="F9" s="20">
        <f>F25/15845*100000</f>
        <v>12.622278321236982</v>
      </c>
      <c r="G9" s="170" t="s">
        <v>15</v>
      </c>
      <c r="H9" s="176" t="s">
        <v>15</v>
      </c>
      <c r="I9" s="176" t="s">
        <v>15</v>
      </c>
      <c r="J9" s="170" t="s">
        <v>30</v>
      </c>
      <c r="K9" s="170" t="s">
        <v>15</v>
      </c>
      <c r="L9" s="176" t="s">
        <v>15</v>
      </c>
      <c r="M9" s="228" t="s">
        <v>15</v>
      </c>
    </row>
    <row r="10" spans="1:13" ht="24" customHeight="1">
      <c r="A10" s="89" t="s">
        <v>16</v>
      </c>
      <c r="B10" s="204">
        <v>13.1</v>
      </c>
      <c r="C10" s="8">
        <v>26</v>
      </c>
      <c r="D10" s="22">
        <v>31.9</v>
      </c>
      <c r="E10" s="54">
        <v>19</v>
      </c>
      <c r="F10" s="20">
        <f>F26/15894*100000</f>
        <v>18.87504718761797</v>
      </c>
      <c r="G10" s="170" t="s">
        <v>15</v>
      </c>
      <c r="H10" s="176" t="s">
        <v>15</v>
      </c>
      <c r="I10" s="176" t="s">
        <v>15</v>
      </c>
      <c r="J10" s="170" t="s">
        <v>30</v>
      </c>
      <c r="K10" s="170" t="s">
        <v>15</v>
      </c>
      <c r="L10" s="176" t="s">
        <v>15</v>
      </c>
      <c r="M10" s="228" t="s">
        <v>15</v>
      </c>
    </row>
    <row r="11" spans="1:13" ht="24" customHeight="1">
      <c r="A11" s="89" t="s">
        <v>17</v>
      </c>
      <c r="B11" s="204">
        <v>34.9</v>
      </c>
      <c r="C11" s="8">
        <v>13.7</v>
      </c>
      <c r="D11" s="22">
        <v>20.5</v>
      </c>
      <c r="E11" s="54">
        <v>33.9</v>
      </c>
      <c r="F11" s="20">
        <f>F27/14875*100000</f>
        <v>40.33613445378151</v>
      </c>
      <c r="G11" s="170" t="s">
        <v>15</v>
      </c>
      <c r="H11" s="176" t="s">
        <v>15</v>
      </c>
      <c r="I11" s="176" t="s">
        <v>15</v>
      </c>
      <c r="J11" s="170" t="s">
        <v>30</v>
      </c>
      <c r="K11" s="170" t="s">
        <v>15</v>
      </c>
      <c r="L11" s="176" t="s">
        <v>15</v>
      </c>
      <c r="M11" s="228" t="s">
        <v>15</v>
      </c>
    </row>
    <row r="12" spans="1:13" ht="24" customHeight="1">
      <c r="A12" s="94" t="s">
        <v>18</v>
      </c>
      <c r="B12" s="205">
        <v>20.3</v>
      </c>
      <c r="C12" s="24">
        <v>19.6</v>
      </c>
      <c r="D12" s="25">
        <v>0</v>
      </c>
      <c r="E12" s="55">
        <v>0</v>
      </c>
      <c r="F12" s="20">
        <f>F28/5399*100000</f>
        <v>37.04389701796629</v>
      </c>
      <c r="G12" s="20">
        <f>G28/5676*100000</f>
        <v>17.618040873854827</v>
      </c>
      <c r="H12" s="174">
        <f>H28/5676*100000</f>
        <v>17.618040873854827</v>
      </c>
      <c r="I12" s="174">
        <f>I28/5676*100000</f>
        <v>0</v>
      </c>
      <c r="J12" s="26">
        <f>J28/6108*100000</f>
        <v>0</v>
      </c>
      <c r="K12" s="26">
        <f>K28/6085*100000</f>
        <v>0</v>
      </c>
      <c r="L12" s="233">
        <f>L28/6114*100000</f>
        <v>32.71180896303566</v>
      </c>
      <c r="M12" s="229">
        <f>M28/6212*100000</f>
        <v>0</v>
      </c>
    </row>
    <row r="13" spans="1:13" ht="24" customHeight="1">
      <c r="A13" s="209" t="s">
        <v>19</v>
      </c>
      <c r="B13" s="206">
        <v>32.9</v>
      </c>
      <c r="C13" s="27">
        <v>26.5</v>
      </c>
      <c r="D13" s="28">
        <v>22.3</v>
      </c>
      <c r="E13" s="9">
        <f>E29/237761*100000</f>
        <v>23.973654215788123</v>
      </c>
      <c r="F13" s="9">
        <f>F29/237567*100000</f>
        <v>20.204826427912966</v>
      </c>
      <c r="G13" s="9">
        <f>G29/236935*100000</f>
        <v>16.460210606284424</v>
      </c>
      <c r="H13" s="97">
        <f>H29/236935*100000</f>
        <v>17.726380652921687</v>
      </c>
      <c r="I13" s="97">
        <f>I29/236935*100000</f>
        <v>21.102834110621057</v>
      </c>
      <c r="J13" s="9">
        <f>J29/236842*100000</f>
        <v>17.31111880494169</v>
      </c>
      <c r="K13" s="9">
        <f>K29/235963*100000</f>
        <v>15.680424473328445</v>
      </c>
      <c r="L13" s="97">
        <f>L29/234785*100000</f>
        <v>22.147922567455332</v>
      </c>
      <c r="M13" s="230">
        <f>M29/233983*100000</f>
        <v>16.66787758084989</v>
      </c>
    </row>
    <row r="14" spans="1:13" ht="24" customHeight="1">
      <c r="A14" s="209" t="s">
        <v>20</v>
      </c>
      <c r="B14" s="206">
        <v>26.5</v>
      </c>
      <c r="C14" s="27">
        <v>22.6</v>
      </c>
      <c r="D14" s="28">
        <v>19.1</v>
      </c>
      <c r="E14" s="9">
        <f>E30/1180*100</f>
        <v>20.25423728813559</v>
      </c>
      <c r="F14" s="30">
        <f>F30/1179*100</f>
        <v>19.84732824427481</v>
      </c>
      <c r="G14" s="30">
        <f>G30/1173994*100000</f>
        <v>17.461758748341133</v>
      </c>
      <c r="H14" s="177">
        <f>H30/1173994*100000</f>
        <v>16.184069083828366</v>
      </c>
      <c r="I14" s="177">
        <f>I30/1173994*100000</f>
        <v>17.20622081543858</v>
      </c>
      <c r="J14" s="30">
        <f>J30/1170414*100000</f>
        <v>14.524774994147371</v>
      </c>
      <c r="K14" s="30">
        <f>K30/1166656*100000</f>
        <v>14.657276866531351</v>
      </c>
      <c r="L14" s="177">
        <f>L30/1164447*100000</f>
        <v>16.488513431697623</v>
      </c>
      <c r="M14" s="231">
        <f>M30/1166315*100000</f>
        <v>16.290624745458988</v>
      </c>
    </row>
    <row r="15" spans="1:13" ht="24" customHeight="1">
      <c r="A15" s="210" t="s">
        <v>21</v>
      </c>
      <c r="B15" s="206">
        <v>31</v>
      </c>
      <c r="C15" s="27">
        <v>27.9</v>
      </c>
      <c r="D15" s="28">
        <v>25.8</v>
      </c>
      <c r="E15" s="56">
        <v>24.8</v>
      </c>
      <c r="F15" s="9">
        <f>F31/127687*100</f>
        <v>23.28819691902856</v>
      </c>
      <c r="G15" s="9">
        <f>G31/127756*100</f>
        <v>22.166473590281473</v>
      </c>
      <c r="H15" s="97">
        <f>H31/127756*100</f>
        <v>20.651867622655686</v>
      </c>
      <c r="I15" s="97">
        <f>I31/127756*100</f>
        <v>19.811985347067846</v>
      </c>
      <c r="J15" s="9">
        <f>J31/127771*100</f>
        <v>19.378419203105558</v>
      </c>
      <c r="K15" s="9">
        <f>K31/127692*100</f>
        <v>18.878238260815085</v>
      </c>
      <c r="L15" s="97">
        <f>L31/126371*100</f>
        <v>18.0136265440647</v>
      </c>
      <c r="M15" s="230">
        <f>M31/127799*100</f>
        <v>17.74740021439917</v>
      </c>
    </row>
    <row r="16" spans="1:10" ht="14.25">
      <c r="A16" s="76"/>
      <c r="B16" s="75"/>
      <c r="C16" s="2"/>
      <c r="D16" s="2"/>
      <c r="E16" s="2"/>
      <c r="F16" s="10"/>
      <c r="G16" s="10"/>
      <c r="H16" s="10"/>
      <c r="I16" s="10"/>
      <c r="J16" s="10"/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3" ht="17.25">
      <c r="A18" s="52" t="s">
        <v>88</v>
      </c>
      <c r="B18" s="2"/>
      <c r="C18" s="2"/>
      <c r="D18" s="10"/>
      <c r="E18" s="10"/>
      <c r="F18" s="2"/>
      <c r="G18" s="2"/>
      <c r="H18" s="12"/>
      <c r="I18" s="12"/>
      <c r="J18" s="12"/>
      <c r="K18" s="12"/>
      <c r="M18" s="12" t="s">
        <v>23</v>
      </c>
    </row>
    <row r="19" spans="1:13" ht="24" customHeight="1">
      <c r="A19" s="199" t="s">
        <v>1</v>
      </c>
      <c r="B19" s="193" t="s">
        <v>2</v>
      </c>
      <c r="C19" s="150" t="s">
        <v>3</v>
      </c>
      <c r="D19" s="151" t="s">
        <v>4</v>
      </c>
      <c r="E19" s="152" t="s">
        <v>5</v>
      </c>
      <c r="F19" s="152" t="s">
        <v>6</v>
      </c>
      <c r="G19" s="152" t="s">
        <v>7</v>
      </c>
      <c r="H19" s="155" t="s">
        <v>75</v>
      </c>
      <c r="I19" s="155" t="s">
        <v>78</v>
      </c>
      <c r="J19" s="152" t="s">
        <v>79</v>
      </c>
      <c r="K19" s="222" t="s">
        <v>80</v>
      </c>
      <c r="L19" s="240" t="s">
        <v>81</v>
      </c>
      <c r="M19" s="234" t="s">
        <v>85</v>
      </c>
    </row>
    <row r="20" spans="1:13" ht="24" customHeight="1">
      <c r="A20" s="208" t="s">
        <v>8</v>
      </c>
      <c r="B20" s="211">
        <v>48</v>
      </c>
      <c r="C20" s="77">
        <v>29</v>
      </c>
      <c r="D20" s="63">
        <v>25</v>
      </c>
      <c r="E20" s="57">
        <v>25</v>
      </c>
      <c r="F20" s="35">
        <v>23</v>
      </c>
      <c r="G20" s="35">
        <v>18</v>
      </c>
      <c r="H20" s="178">
        <v>21</v>
      </c>
      <c r="I20" s="178">
        <v>25</v>
      </c>
      <c r="J20" s="35">
        <v>15</v>
      </c>
      <c r="K20" s="223">
        <v>20</v>
      </c>
      <c r="L20" s="241">
        <v>21</v>
      </c>
      <c r="M20" s="235">
        <v>23</v>
      </c>
    </row>
    <row r="21" spans="1:13" ht="24" customHeight="1">
      <c r="A21" s="89" t="s">
        <v>9</v>
      </c>
      <c r="B21" s="212"/>
      <c r="C21" s="78"/>
      <c r="D21" s="64"/>
      <c r="E21" s="57"/>
      <c r="F21" s="35"/>
      <c r="G21" s="35">
        <v>16</v>
      </c>
      <c r="H21" s="178">
        <v>14</v>
      </c>
      <c r="I21" s="178">
        <v>18</v>
      </c>
      <c r="J21" s="35">
        <v>15</v>
      </c>
      <c r="K21" s="39">
        <v>9</v>
      </c>
      <c r="L21" s="179">
        <v>19</v>
      </c>
      <c r="M21" s="236">
        <v>8</v>
      </c>
    </row>
    <row r="22" spans="1:13" ht="24" customHeight="1">
      <c r="A22" s="93" t="s">
        <v>10</v>
      </c>
      <c r="B22" s="213">
        <v>17</v>
      </c>
      <c r="C22" s="79">
        <v>19</v>
      </c>
      <c r="D22" s="65">
        <v>16</v>
      </c>
      <c r="E22" s="60">
        <v>19</v>
      </c>
      <c r="F22" s="39">
        <v>12</v>
      </c>
      <c r="G22" s="169" t="s">
        <v>11</v>
      </c>
      <c r="H22" s="175" t="s">
        <v>11</v>
      </c>
      <c r="I22" s="175" t="s">
        <v>11</v>
      </c>
      <c r="J22" s="169" t="s">
        <v>11</v>
      </c>
      <c r="K22" s="170" t="s">
        <v>11</v>
      </c>
      <c r="L22" s="176" t="s">
        <v>11</v>
      </c>
      <c r="M22" s="228" t="s">
        <v>11</v>
      </c>
    </row>
    <row r="23" spans="1:13" ht="24" customHeight="1">
      <c r="A23" s="93" t="s">
        <v>12</v>
      </c>
      <c r="B23" s="213">
        <v>2</v>
      </c>
      <c r="C23" s="79">
        <v>5</v>
      </c>
      <c r="D23" s="65">
        <v>2</v>
      </c>
      <c r="E23" s="60">
        <v>2</v>
      </c>
      <c r="F23" s="39">
        <v>0</v>
      </c>
      <c r="G23" s="170" t="s">
        <v>11</v>
      </c>
      <c r="H23" s="176" t="s">
        <v>11</v>
      </c>
      <c r="I23" s="176" t="s">
        <v>11</v>
      </c>
      <c r="J23" s="170" t="s">
        <v>11</v>
      </c>
      <c r="K23" s="170" t="s">
        <v>11</v>
      </c>
      <c r="L23" s="176" t="s">
        <v>11</v>
      </c>
      <c r="M23" s="228" t="s">
        <v>11</v>
      </c>
    </row>
    <row r="24" spans="1:13" ht="24" customHeight="1">
      <c r="A24" s="93" t="s">
        <v>13</v>
      </c>
      <c r="B24" s="213"/>
      <c r="C24" s="79"/>
      <c r="D24" s="65"/>
      <c r="E24" s="60"/>
      <c r="F24" s="39"/>
      <c r="G24" s="39">
        <v>4</v>
      </c>
      <c r="H24" s="179">
        <v>6</v>
      </c>
      <c r="I24" s="179">
        <v>7</v>
      </c>
      <c r="J24" s="39">
        <v>11</v>
      </c>
      <c r="K24" s="39">
        <v>8</v>
      </c>
      <c r="L24" s="179">
        <v>10</v>
      </c>
      <c r="M24" s="236">
        <v>8</v>
      </c>
    </row>
    <row r="25" spans="1:13" ht="24" customHeight="1">
      <c r="A25" s="93" t="s">
        <v>14</v>
      </c>
      <c r="B25" s="213">
        <v>3</v>
      </c>
      <c r="C25" s="79">
        <v>3</v>
      </c>
      <c r="D25" s="65">
        <v>2</v>
      </c>
      <c r="E25" s="60">
        <v>3</v>
      </c>
      <c r="F25" s="39">
        <v>2</v>
      </c>
      <c r="G25" s="170" t="s">
        <v>15</v>
      </c>
      <c r="H25" s="176" t="s">
        <v>15</v>
      </c>
      <c r="I25" s="176" t="s">
        <v>15</v>
      </c>
      <c r="J25" s="170" t="s">
        <v>15</v>
      </c>
      <c r="K25" s="170" t="s">
        <v>15</v>
      </c>
      <c r="L25" s="176" t="s">
        <v>15</v>
      </c>
      <c r="M25" s="228" t="s">
        <v>15</v>
      </c>
    </row>
    <row r="26" spans="1:13" ht="24" customHeight="1">
      <c r="A26" s="93" t="s">
        <v>16</v>
      </c>
      <c r="B26" s="213">
        <v>2</v>
      </c>
      <c r="C26" s="79">
        <v>4</v>
      </c>
      <c r="D26" s="65">
        <v>5</v>
      </c>
      <c r="E26" s="60">
        <v>3</v>
      </c>
      <c r="F26" s="39">
        <v>3</v>
      </c>
      <c r="G26" s="170" t="s">
        <v>15</v>
      </c>
      <c r="H26" s="176" t="s">
        <v>15</v>
      </c>
      <c r="I26" s="176" t="s">
        <v>15</v>
      </c>
      <c r="J26" s="170" t="s">
        <v>15</v>
      </c>
      <c r="K26" s="170" t="s">
        <v>15</v>
      </c>
      <c r="L26" s="176" t="s">
        <v>15</v>
      </c>
      <c r="M26" s="228" t="s">
        <v>15</v>
      </c>
    </row>
    <row r="27" spans="1:13" ht="24" customHeight="1">
      <c r="A27" s="93" t="s">
        <v>17</v>
      </c>
      <c r="B27" s="213">
        <v>5</v>
      </c>
      <c r="C27" s="79">
        <v>2</v>
      </c>
      <c r="D27" s="65">
        <v>3</v>
      </c>
      <c r="E27" s="60">
        <v>5</v>
      </c>
      <c r="F27" s="39">
        <v>6</v>
      </c>
      <c r="G27" s="170" t="s">
        <v>15</v>
      </c>
      <c r="H27" s="176" t="s">
        <v>15</v>
      </c>
      <c r="I27" s="176" t="s">
        <v>15</v>
      </c>
      <c r="J27" s="170" t="s">
        <v>15</v>
      </c>
      <c r="K27" s="170" t="s">
        <v>15</v>
      </c>
      <c r="L27" s="176" t="s">
        <v>15</v>
      </c>
      <c r="M27" s="228" t="s">
        <v>15</v>
      </c>
    </row>
    <row r="28" spans="1:13" ht="24" customHeight="1">
      <c r="A28" s="106" t="s">
        <v>18</v>
      </c>
      <c r="B28" s="214">
        <v>1</v>
      </c>
      <c r="C28" s="80">
        <v>1</v>
      </c>
      <c r="D28" s="67">
        <v>0</v>
      </c>
      <c r="E28" s="61">
        <v>0</v>
      </c>
      <c r="F28" s="43">
        <v>2</v>
      </c>
      <c r="G28" s="171">
        <v>1</v>
      </c>
      <c r="H28" s="184">
        <v>1</v>
      </c>
      <c r="I28" s="184">
        <v>0</v>
      </c>
      <c r="J28" s="171">
        <v>0</v>
      </c>
      <c r="K28" s="171">
        <v>0</v>
      </c>
      <c r="L28" s="184">
        <v>2</v>
      </c>
      <c r="M28" s="237">
        <v>0</v>
      </c>
    </row>
    <row r="29" spans="1:13" ht="24" customHeight="1">
      <c r="A29" s="201" t="s">
        <v>24</v>
      </c>
      <c r="B29" s="215">
        <v>78</v>
      </c>
      <c r="C29" s="81">
        <v>63</v>
      </c>
      <c r="D29" s="47">
        <f>SUM(D20:D28)</f>
        <v>53</v>
      </c>
      <c r="E29" s="48">
        <f aca="true" t="shared" si="0" ref="E29:L29">SUM(E20:E28)</f>
        <v>57</v>
      </c>
      <c r="F29" s="48">
        <f t="shared" si="0"/>
        <v>48</v>
      </c>
      <c r="G29" s="49">
        <f t="shared" si="0"/>
        <v>39</v>
      </c>
      <c r="H29" s="182">
        <f t="shared" si="0"/>
        <v>42</v>
      </c>
      <c r="I29" s="182">
        <f t="shared" si="0"/>
        <v>50</v>
      </c>
      <c r="J29" s="49">
        <f t="shared" si="0"/>
        <v>41</v>
      </c>
      <c r="K29" s="224">
        <f t="shared" si="0"/>
        <v>37</v>
      </c>
      <c r="L29" s="182">
        <f t="shared" si="0"/>
        <v>52</v>
      </c>
      <c r="M29" s="238">
        <f>SUM(M20:M28)</f>
        <v>39</v>
      </c>
    </row>
    <row r="30" spans="1:13" ht="24" customHeight="1">
      <c r="A30" s="201" t="s">
        <v>20</v>
      </c>
      <c r="B30" s="215">
        <v>313</v>
      </c>
      <c r="C30" s="81">
        <v>267</v>
      </c>
      <c r="D30" s="47">
        <v>226</v>
      </c>
      <c r="E30" s="48">
        <v>239</v>
      </c>
      <c r="F30" s="49">
        <v>234</v>
      </c>
      <c r="G30" s="51">
        <v>205</v>
      </c>
      <c r="H30" s="183">
        <v>190</v>
      </c>
      <c r="I30" s="183">
        <v>202</v>
      </c>
      <c r="J30" s="51">
        <v>170</v>
      </c>
      <c r="K30" s="224">
        <v>171</v>
      </c>
      <c r="L30" s="242">
        <v>192</v>
      </c>
      <c r="M30" s="239">
        <v>190</v>
      </c>
    </row>
    <row r="31" spans="1:13" ht="24" customHeight="1">
      <c r="A31" s="202" t="s">
        <v>21</v>
      </c>
      <c r="B31" s="215">
        <v>39384</v>
      </c>
      <c r="C31" s="81">
        <v>35489</v>
      </c>
      <c r="D31" s="47">
        <v>32828</v>
      </c>
      <c r="E31" s="50">
        <v>31638</v>
      </c>
      <c r="F31" s="51">
        <v>29736</v>
      </c>
      <c r="G31" s="49">
        <v>28319</v>
      </c>
      <c r="H31" s="182">
        <v>26384</v>
      </c>
      <c r="I31" s="182">
        <v>25311</v>
      </c>
      <c r="J31" s="49">
        <v>24760</v>
      </c>
      <c r="K31" s="49">
        <v>24106</v>
      </c>
      <c r="L31" s="182">
        <v>22764</v>
      </c>
      <c r="M31" s="238">
        <v>22681</v>
      </c>
    </row>
    <row r="32" spans="1:10" ht="14.25">
      <c r="A32" s="10"/>
      <c r="B32" s="10"/>
      <c r="C32" s="10"/>
      <c r="D32" s="10"/>
      <c r="E32" s="10"/>
      <c r="F32" s="2"/>
      <c r="G32" s="10"/>
      <c r="H32" s="10"/>
      <c r="I32" s="10"/>
      <c r="J32" s="10"/>
    </row>
    <row r="33" spans="1:10" ht="14.25">
      <c r="A33" s="17" t="s">
        <v>11</v>
      </c>
      <c r="B33" s="2" t="s">
        <v>25</v>
      </c>
      <c r="C33" s="2"/>
      <c r="D33" s="2" t="s">
        <v>26</v>
      </c>
      <c r="E33" s="2"/>
      <c r="F33" s="2"/>
      <c r="G33" s="2"/>
      <c r="H33" s="2"/>
      <c r="I33" s="2"/>
      <c r="J33" s="2"/>
    </row>
    <row r="34" spans="1:10" ht="14.25">
      <c r="A34" s="17" t="s">
        <v>74</v>
      </c>
      <c r="B34" s="2" t="s">
        <v>27</v>
      </c>
      <c r="C34" s="2"/>
      <c r="D34" s="2" t="s">
        <v>28</v>
      </c>
      <c r="E34" s="2"/>
      <c r="F34" s="2"/>
      <c r="G34" s="2"/>
      <c r="H34" s="2"/>
      <c r="I34" s="2"/>
      <c r="J34" s="2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&amp;R50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view="pageBreakPreview" zoomScaleSheetLayoutView="100" zoomScalePageLayoutView="0" workbookViewId="0" topLeftCell="A16">
      <selection activeCell="O27" sqref="O27"/>
    </sheetView>
  </sheetViews>
  <sheetFormatPr defaultColWidth="9.00390625" defaultRowHeight="13.5"/>
  <cols>
    <col min="1" max="1" width="10.625" style="0" customWidth="1"/>
    <col min="2" max="3" width="8.875" style="0" hidden="1" customWidth="1"/>
    <col min="4" max="11" width="8.875" style="0" customWidth="1"/>
    <col min="12" max="12" width="9.75390625" style="0" bestFit="1" customWidth="1"/>
  </cols>
  <sheetData>
    <row r="1" spans="1:10" ht="14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3" ht="17.25">
      <c r="A2" s="52" t="s">
        <v>90</v>
      </c>
      <c r="B2" s="52"/>
      <c r="C2" s="11"/>
      <c r="D2" s="10"/>
      <c r="E2" s="10"/>
      <c r="F2" s="2"/>
      <c r="G2" s="2"/>
      <c r="H2" s="191"/>
      <c r="I2" s="191"/>
      <c r="J2" s="191"/>
      <c r="K2" s="191"/>
      <c r="M2" s="191" t="s">
        <v>73</v>
      </c>
    </row>
    <row r="3" spans="1:13" ht="24" customHeight="1">
      <c r="A3" s="207" t="s">
        <v>1</v>
      </c>
      <c r="B3" s="193" t="s">
        <v>2</v>
      </c>
      <c r="C3" s="150" t="s">
        <v>3</v>
      </c>
      <c r="D3" s="151" t="s">
        <v>4</v>
      </c>
      <c r="E3" s="152" t="s">
        <v>5</v>
      </c>
      <c r="F3" s="153" t="s">
        <v>6</v>
      </c>
      <c r="G3" s="153" t="s">
        <v>7</v>
      </c>
      <c r="H3" s="188" t="s">
        <v>75</v>
      </c>
      <c r="I3" s="188" t="s">
        <v>78</v>
      </c>
      <c r="J3" s="152" t="s">
        <v>79</v>
      </c>
      <c r="K3" s="152" t="s">
        <v>80</v>
      </c>
      <c r="L3" s="155" t="s">
        <v>81</v>
      </c>
      <c r="M3" s="225" t="s">
        <v>85</v>
      </c>
    </row>
    <row r="4" spans="1:13" ht="24" customHeight="1">
      <c r="A4" s="208" t="s">
        <v>8</v>
      </c>
      <c r="B4" s="203">
        <v>23.9</v>
      </c>
      <c r="C4" s="18">
        <v>12.9</v>
      </c>
      <c r="D4" s="69">
        <v>14.689</v>
      </c>
      <c r="E4" s="53">
        <f>E20/108844*100000</f>
        <v>13.781191429936422</v>
      </c>
      <c r="F4" s="20">
        <f>F20/108893*100000</f>
        <v>16.52998815350849</v>
      </c>
      <c r="G4" s="20">
        <f>G20/109074*100000</f>
        <v>11.00170526431597</v>
      </c>
      <c r="H4" s="174">
        <f>H20/109074*100000</f>
        <v>13.75213158039496</v>
      </c>
      <c r="I4" s="174">
        <f>I20/109074*100000</f>
        <v>11.9185140363423</v>
      </c>
      <c r="J4" s="192">
        <f>J20/109239*100000</f>
        <v>10.069663764772654</v>
      </c>
      <c r="K4" s="20">
        <f>K20/108779*100000</f>
        <v>11.031541014350196</v>
      </c>
      <c r="L4" s="174">
        <f>L20/108114*100000</f>
        <v>12.02434467321531</v>
      </c>
      <c r="M4" s="226">
        <f>M20/108114*100000</f>
        <v>11.099395082967979</v>
      </c>
    </row>
    <row r="5" spans="1:13" ht="24" customHeight="1">
      <c r="A5" s="89" t="s">
        <v>9</v>
      </c>
      <c r="B5" s="204"/>
      <c r="C5" s="8"/>
      <c r="D5" s="71"/>
      <c r="E5" s="54"/>
      <c r="F5" s="82"/>
      <c r="G5" s="20">
        <f>G21/74983*100000</f>
        <v>9.335449368523532</v>
      </c>
      <c r="H5" s="174">
        <f>H21/74983*100000</f>
        <v>12.002720616673113</v>
      </c>
      <c r="I5" s="174">
        <f>I21/74983*100000</f>
        <v>17.337263112972273</v>
      </c>
      <c r="J5" s="23">
        <f>J21/73214*100000</f>
        <v>9.561012921026034</v>
      </c>
      <c r="K5" s="23">
        <f>K21/72635*100000</f>
        <v>9.637227232050664</v>
      </c>
      <c r="L5" s="232">
        <f>L21/71957*100000</f>
        <v>20.84578289811971</v>
      </c>
      <c r="M5" s="227">
        <f>M21/70914*100000</f>
        <v>8.460952703274389</v>
      </c>
    </row>
    <row r="6" spans="1:13" ht="24" customHeight="1">
      <c r="A6" s="93" t="s">
        <v>10</v>
      </c>
      <c r="B6" s="204">
        <v>10.2</v>
      </c>
      <c r="C6" s="8">
        <v>20.6</v>
      </c>
      <c r="D6" s="71">
        <v>14.76</v>
      </c>
      <c r="E6" s="54">
        <f>E22/67243*100000</f>
        <v>17.845723718453964</v>
      </c>
      <c r="F6" s="20">
        <f>F22/66891*100000</f>
        <v>13.4547248508768</v>
      </c>
      <c r="G6" s="169" t="s">
        <v>11</v>
      </c>
      <c r="H6" s="175" t="s">
        <v>11</v>
      </c>
      <c r="I6" s="175" t="s">
        <v>11</v>
      </c>
      <c r="J6" s="170" t="s">
        <v>29</v>
      </c>
      <c r="K6" s="170" t="s">
        <v>89</v>
      </c>
      <c r="L6" s="176" t="s">
        <v>11</v>
      </c>
      <c r="M6" s="228" t="s">
        <v>11</v>
      </c>
    </row>
    <row r="7" spans="1:13" ht="24" customHeight="1">
      <c r="A7" s="93" t="s">
        <v>12</v>
      </c>
      <c r="B7" s="204">
        <v>9.8</v>
      </c>
      <c r="C7" s="8">
        <v>29.8</v>
      </c>
      <c r="D7" s="71">
        <v>10.08</v>
      </c>
      <c r="E7" s="54">
        <f>E23/9874*100000</f>
        <v>10.1276078590237</v>
      </c>
      <c r="F7" s="20">
        <f>F23/9770*100000</f>
        <v>0</v>
      </c>
      <c r="G7" s="170" t="s">
        <v>11</v>
      </c>
      <c r="H7" s="176" t="s">
        <v>11</v>
      </c>
      <c r="I7" s="176" t="s">
        <v>11</v>
      </c>
      <c r="J7" s="170" t="s">
        <v>29</v>
      </c>
      <c r="K7" s="170" t="s">
        <v>89</v>
      </c>
      <c r="L7" s="176" t="s">
        <v>11</v>
      </c>
      <c r="M7" s="228" t="s">
        <v>11</v>
      </c>
    </row>
    <row r="8" spans="1:13" ht="24" customHeight="1">
      <c r="A8" s="93" t="s">
        <v>13</v>
      </c>
      <c r="B8" s="204"/>
      <c r="C8" s="8"/>
      <c r="D8" s="71"/>
      <c r="E8" s="54"/>
      <c r="F8" s="20"/>
      <c r="G8" s="20">
        <f>G24/47202*100000</f>
        <v>6.355662895640016</v>
      </c>
      <c r="H8" s="174">
        <f>H24/47202*100000</f>
        <v>12.711325791280032</v>
      </c>
      <c r="I8" s="174">
        <f>I24/47202*100000</f>
        <v>6.355662895640016</v>
      </c>
      <c r="J8" s="23">
        <f>J24/48281*100000</f>
        <v>12.427248814233343</v>
      </c>
      <c r="K8" s="23">
        <f>K24/48464*100000</f>
        <v>14.443710795642126</v>
      </c>
      <c r="L8" s="232">
        <f>L24/48600*100000</f>
        <v>12.345679012345679</v>
      </c>
      <c r="M8" s="227">
        <f>M24/48743*100000</f>
        <v>10.25788318322631</v>
      </c>
    </row>
    <row r="9" spans="1:13" ht="24" customHeight="1">
      <c r="A9" s="89" t="s">
        <v>14</v>
      </c>
      <c r="B9" s="204">
        <v>6.5</v>
      </c>
      <c r="C9" s="8">
        <v>12.7</v>
      </c>
      <c r="D9" s="71">
        <v>0</v>
      </c>
      <c r="E9" s="54">
        <f>E25/15901*100000</f>
        <v>6.2889126470033325</v>
      </c>
      <c r="F9" s="20">
        <f>F25/15845*100000</f>
        <v>12.622278321236982</v>
      </c>
      <c r="G9" s="170" t="s">
        <v>15</v>
      </c>
      <c r="H9" s="176" t="s">
        <v>15</v>
      </c>
      <c r="I9" s="176" t="s">
        <v>15</v>
      </c>
      <c r="J9" s="170" t="s">
        <v>30</v>
      </c>
      <c r="K9" s="170" t="s">
        <v>86</v>
      </c>
      <c r="L9" s="176" t="s">
        <v>15</v>
      </c>
      <c r="M9" s="228" t="s">
        <v>15</v>
      </c>
    </row>
    <row r="10" spans="1:13" ht="24" customHeight="1">
      <c r="A10" s="89" t="s">
        <v>16</v>
      </c>
      <c r="B10" s="204">
        <v>13.1</v>
      </c>
      <c r="C10" s="8">
        <v>13</v>
      </c>
      <c r="D10" s="71">
        <v>25.54</v>
      </c>
      <c r="E10" s="54">
        <f>E26/15779*100000</f>
        <v>19.012611699093732</v>
      </c>
      <c r="F10" s="20">
        <f>F26/15894*100000</f>
        <v>12.58336479174531</v>
      </c>
      <c r="G10" s="170" t="s">
        <v>15</v>
      </c>
      <c r="H10" s="176" t="s">
        <v>15</v>
      </c>
      <c r="I10" s="176" t="s">
        <v>15</v>
      </c>
      <c r="J10" s="170" t="s">
        <v>30</v>
      </c>
      <c r="K10" s="170" t="s">
        <v>86</v>
      </c>
      <c r="L10" s="176" t="s">
        <v>15</v>
      </c>
      <c r="M10" s="228" t="s">
        <v>15</v>
      </c>
    </row>
    <row r="11" spans="1:13" ht="24" customHeight="1">
      <c r="A11" s="89" t="s">
        <v>17</v>
      </c>
      <c r="B11" s="204">
        <v>13.9</v>
      </c>
      <c r="C11" s="8">
        <v>13.7</v>
      </c>
      <c r="D11" s="71">
        <v>20.51</v>
      </c>
      <c r="E11" s="54">
        <f>E27/14736*100000</f>
        <v>20.35830618892508</v>
      </c>
      <c r="F11" s="20">
        <f>F27/14875*100000</f>
        <v>20.168067226890756</v>
      </c>
      <c r="G11" s="170" t="s">
        <v>15</v>
      </c>
      <c r="H11" s="176" t="s">
        <v>15</v>
      </c>
      <c r="I11" s="176" t="s">
        <v>15</v>
      </c>
      <c r="J11" s="170" t="s">
        <v>30</v>
      </c>
      <c r="K11" s="170" t="s">
        <v>86</v>
      </c>
      <c r="L11" s="176" t="s">
        <v>15</v>
      </c>
      <c r="M11" s="228" t="s">
        <v>15</v>
      </c>
    </row>
    <row r="12" spans="1:13" ht="24" customHeight="1">
      <c r="A12" s="94" t="s">
        <v>18</v>
      </c>
      <c r="B12" s="205">
        <v>0</v>
      </c>
      <c r="C12" s="24">
        <v>0</v>
      </c>
      <c r="D12" s="72">
        <v>0</v>
      </c>
      <c r="E12" s="55">
        <f>E28/5384*100000</f>
        <v>0</v>
      </c>
      <c r="F12" s="20">
        <f>F28/5399*100000</f>
        <v>37.04389701796629</v>
      </c>
      <c r="G12" s="20">
        <f>G28/5676*100000</f>
        <v>17.618040873854827</v>
      </c>
      <c r="H12" s="174">
        <f>H28/5676*100000</f>
        <v>17.618040873854827</v>
      </c>
      <c r="I12" s="174">
        <f>I28/5676*100000</f>
        <v>0</v>
      </c>
      <c r="J12" s="26">
        <f>J28/6108*100000</f>
        <v>0</v>
      </c>
      <c r="K12" s="26">
        <f>K28/6085*100000</f>
        <v>0</v>
      </c>
      <c r="L12" s="233">
        <f>L28/6114*100000</f>
        <v>16.35590448151783</v>
      </c>
      <c r="M12" s="229">
        <f>M28/6212*100000</f>
        <v>0</v>
      </c>
    </row>
    <row r="13" spans="1:13" ht="24" customHeight="1">
      <c r="A13" s="209" t="s">
        <v>19</v>
      </c>
      <c r="B13" s="206">
        <v>16.4</v>
      </c>
      <c r="C13" s="27">
        <v>15.6</v>
      </c>
      <c r="D13" s="73">
        <v>14.29</v>
      </c>
      <c r="E13" s="9">
        <f>E29/237761*100000</f>
        <v>14.720664869343585</v>
      </c>
      <c r="F13" s="9">
        <f>F29/237567*100000</f>
        <v>15.153619820934725</v>
      </c>
      <c r="G13" s="9">
        <f>G29/236935*100000</f>
        <v>9.707303690885686</v>
      </c>
      <c r="H13" s="97">
        <f>H29/236935*100000</f>
        <v>13.083757148585056</v>
      </c>
      <c r="I13" s="97">
        <f>I29/236935*100000</f>
        <v>12.239643784160213</v>
      </c>
      <c r="J13" s="9">
        <f>J29/236842*100000</f>
        <v>10.133337837039038</v>
      </c>
      <c r="K13" s="9">
        <f>K29/235963*100000</f>
        <v>11.018676656933502</v>
      </c>
      <c r="L13" s="97">
        <f>L29/234785*100000</f>
        <v>14.907255574248783</v>
      </c>
      <c r="M13" s="230">
        <f>M29/233983*100000</f>
        <v>9.829773957937114</v>
      </c>
    </row>
    <row r="14" spans="1:13" ht="24" customHeight="1">
      <c r="A14" s="209" t="s">
        <v>20</v>
      </c>
      <c r="B14" s="206">
        <v>13.5</v>
      </c>
      <c r="C14" s="27">
        <v>12.7</v>
      </c>
      <c r="D14" s="73">
        <v>11.519</v>
      </c>
      <c r="E14" s="9">
        <f>E30/1180*100</f>
        <v>12.711864406779661</v>
      </c>
      <c r="F14" s="30">
        <f>F30/1179*100</f>
        <v>13.401187446988974</v>
      </c>
      <c r="G14" s="30">
        <f>G30/1173994*100000</f>
        <v>11.839924224484964</v>
      </c>
      <c r="H14" s="177">
        <f>H30/1173994*100000</f>
        <v>11.158489736744823</v>
      </c>
      <c r="I14" s="177">
        <f>I30/1173994*100000</f>
        <v>11.073310425777304</v>
      </c>
      <c r="J14" s="30">
        <f>J30/1170414*100000</f>
        <v>9.569263525555915</v>
      </c>
      <c r="K14" s="30">
        <f>K30/1166656*100000</f>
        <v>11.057243951944704</v>
      </c>
      <c r="L14" s="177">
        <f>L30/1164447*100000</f>
        <v>10.734709265428139</v>
      </c>
      <c r="M14" s="231">
        <f>M30/1166315*100000</f>
        <v>11.403437321821292</v>
      </c>
    </row>
    <row r="15" spans="1:13" ht="24" customHeight="1">
      <c r="A15" s="210" t="s">
        <v>21</v>
      </c>
      <c r="B15" s="206">
        <v>15.2</v>
      </c>
      <c r="C15" s="27">
        <v>14.3</v>
      </c>
      <c r="D15" s="73">
        <v>13.8</v>
      </c>
      <c r="E15" s="56">
        <v>13.6</v>
      </c>
      <c r="F15" s="9">
        <f>F31/127687*100</f>
        <v>13.095303358995041</v>
      </c>
      <c r="G15" s="9">
        <f>G31/127756*100</f>
        <v>12.768871912082409</v>
      </c>
      <c r="H15" s="97">
        <f>H31/127756*100</f>
        <v>11.987695294154483</v>
      </c>
      <c r="I15" s="97">
        <f>I31/127756*100</f>
        <v>12.656939791477503</v>
      </c>
      <c r="J15" s="9">
        <f>J31/127771*100</f>
        <v>12.430050637468597</v>
      </c>
      <c r="K15" s="9">
        <f>K31/127692*100</f>
        <v>12.198101682172728</v>
      </c>
      <c r="L15" s="97">
        <f>L31/126371*100</f>
        <v>11.7835579365519</v>
      </c>
      <c r="M15" s="230">
        <f>M31/127799*100</f>
        <v>11.287255768824481</v>
      </c>
    </row>
    <row r="16" spans="1:10" ht="14.25">
      <c r="A16" s="10"/>
      <c r="B16" s="11"/>
      <c r="C16" s="2"/>
      <c r="D16" s="10"/>
      <c r="E16" s="10"/>
      <c r="F16" s="2"/>
      <c r="G16" s="10"/>
      <c r="H16" s="10"/>
      <c r="I16" s="10"/>
      <c r="J16" s="10"/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3" ht="17.25">
      <c r="A18" s="52" t="s">
        <v>91</v>
      </c>
      <c r="B18" s="2"/>
      <c r="C18" s="2"/>
      <c r="D18" s="10"/>
      <c r="E18" s="10"/>
      <c r="F18" s="2"/>
      <c r="G18" s="2"/>
      <c r="H18" s="12"/>
      <c r="I18" s="12"/>
      <c r="J18" s="12"/>
      <c r="K18" s="12"/>
      <c r="M18" s="12" t="s">
        <v>23</v>
      </c>
    </row>
    <row r="19" spans="1:13" ht="24" customHeight="1">
      <c r="A19" s="199" t="s">
        <v>1</v>
      </c>
      <c r="B19" s="193" t="s">
        <v>2</v>
      </c>
      <c r="C19" s="150" t="s">
        <v>3</v>
      </c>
      <c r="D19" s="151" t="s">
        <v>4</v>
      </c>
      <c r="E19" s="152" t="s">
        <v>5</v>
      </c>
      <c r="F19" s="152" t="s">
        <v>6</v>
      </c>
      <c r="G19" s="152" t="s">
        <v>7</v>
      </c>
      <c r="H19" s="155" t="s">
        <v>75</v>
      </c>
      <c r="I19" s="155" t="s">
        <v>78</v>
      </c>
      <c r="J19" s="152" t="s">
        <v>79</v>
      </c>
      <c r="K19" s="222" t="s">
        <v>80</v>
      </c>
      <c r="L19" s="240" t="s">
        <v>81</v>
      </c>
      <c r="M19" s="234" t="s">
        <v>85</v>
      </c>
    </row>
    <row r="20" spans="1:13" ht="24" customHeight="1">
      <c r="A20" s="200" t="s">
        <v>8</v>
      </c>
      <c r="B20" s="194">
        <v>26</v>
      </c>
      <c r="C20" s="62">
        <v>14</v>
      </c>
      <c r="D20" s="63">
        <v>16</v>
      </c>
      <c r="E20" s="57">
        <v>15</v>
      </c>
      <c r="F20" s="83">
        <v>18</v>
      </c>
      <c r="G20" s="83">
        <v>12</v>
      </c>
      <c r="H20" s="185">
        <v>15</v>
      </c>
      <c r="I20" s="185">
        <v>13</v>
      </c>
      <c r="J20" s="83">
        <v>11</v>
      </c>
      <c r="K20" s="223">
        <v>12</v>
      </c>
      <c r="L20" s="241">
        <v>13</v>
      </c>
      <c r="M20" s="235">
        <v>12</v>
      </c>
    </row>
    <row r="21" spans="1:13" ht="24" customHeight="1">
      <c r="A21" s="103" t="s">
        <v>9</v>
      </c>
      <c r="B21" s="195"/>
      <c r="C21" s="58"/>
      <c r="D21" s="64"/>
      <c r="E21" s="57"/>
      <c r="F21" s="57"/>
      <c r="G21" s="57">
        <f>4+3</f>
        <v>7</v>
      </c>
      <c r="H21" s="104">
        <v>9</v>
      </c>
      <c r="I21" s="104">
        <v>13</v>
      </c>
      <c r="J21" s="57">
        <v>7</v>
      </c>
      <c r="K21" s="39">
        <v>7</v>
      </c>
      <c r="L21" s="179">
        <v>15</v>
      </c>
      <c r="M21" s="236">
        <v>6</v>
      </c>
    </row>
    <row r="22" spans="1:13" ht="24" customHeight="1">
      <c r="A22" s="93" t="s">
        <v>10</v>
      </c>
      <c r="B22" s="196">
        <v>7</v>
      </c>
      <c r="C22" s="59">
        <v>14</v>
      </c>
      <c r="D22" s="65">
        <v>10</v>
      </c>
      <c r="E22" s="60">
        <v>12</v>
      </c>
      <c r="F22" s="60">
        <v>9</v>
      </c>
      <c r="G22" s="169" t="s">
        <v>11</v>
      </c>
      <c r="H22" s="175" t="s">
        <v>11</v>
      </c>
      <c r="I22" s="175" t="s">
        <v>11</v>
      </c>
      <c r="J22" s="169" t="s">
        <v>11</v>
      </c>
      <c r="K22" s="170" t="s">
        <v>89</v>
      </c>
      <c r="L22" s="176" t="s">
        <v>11</v>
      </c>
      <c r="M22" s="228" t="s">
        <v>11</v>
      </c>
    </row>
    <row r="23" spans="1:13" ht="24" customHeight="1">
      <c r="A23" s="93" t="s">
        <v>12</v>
      </c>
      <c r="B23" s="196">
        <v>1</v>
      </c>
      <c r="C23" s="59">
        <v>3</v>
      </c>
      <c r="D23" s="65">
        <v>1</v>
      </c>
      <c r="E23" s="60">
        <v>1</v>
      </c>
      <c r="F23" s="60">
        <v>0</v>
      </c>
      <c r="G23" s="170" t="s">
        <v>11</v>
      </c>
      <c r="H23" s="176" t="s">
        <v>11</v>
      </c>
      <c r="I23" s="176" t="s">
        <v>11</v>
      </c>
      <c r="J23" s="170" t="s">
        <v>11</v>
      </c>
      <c r="K23" s="170" t="s">
        <v>89</v>
      </c>
      <c r="L23" s="176" t="s">
        <v>11</v>
      </c>
      <c r="M23" s="228" t="s">
        <v>11</v>
      </c>
    </row>
    <row r="24" spans="1:13" ht="24" customHeight="1">
      <c r="A24" s="93" t="s">
        <v>13</v>
      </c>
      <c r="B24" s="196"/>
      <c r="C24" s="59"/>
      <c r="D24" s="65"/>
      <c r="E24" s="60"/>
      <c r="F24" s="60"/>
      <c r="G24" s="60">
        <f>2+1</f>
        <v>3</v>
      </c>
      <c r="H24" s="105">
        <v>6</v>
      </c>
      <c r="I24" s="105">
        <v>3</v>
      </c>
      <c r="J24" s="60">
        <v>6</v>
      </c>
      <c r="K24" s="39">
        <v>7</v>
      </c>
      <c r="L24" s="179">
        <v>6</v>
      </c>
      <c r="M24" s="236">
        <v>5</v>
      </c>
    </row>
    <row r="25" spans="1:13" ht="24" customHeight="1">
      <c r="A25" s="93" t="s">
        <v>14</v>
      </c>
      <c r="B25" s="196">
        <v>1</v>
      </c>
      <c r="C25" s="59">
        <v>2</v>
      </c>
      <c r="D25" s="65">
        <v>0</v>
      </c>
      <c r="E25" s="60">
        <v>1</v>
      </c>
      <c r="F25" s="60">
        <v>2</v>
      </c>
      <c r="G25" s="170" t="s">
        <v>15</v>
      </c>
      <c r="H25" s="176" t="s">
        <v>15</v>
      </c>
      <c r="I25" s="176" t="s">
        <v>15</v>
      </c>
      <c r="J25" s="170" t="s">
        <v>15</v>
      </c>
      <c r="K25" s="170" t="s">
        <v>86</v>
      </c>
      <c r="L25" s="176" t="s">
        <v>15</v>
      </c>
      <c r="M25" s="228" t="s">
        <v>15</v>
      </c>
    </row>
    <row r="26" spans="1:13" ht="24" customHeight="1">
      <c r="A26" s="93" t="s">
        <v>16</v>
      </c>
      <c r="B26" s="196">
        <v>2</v>
      </c>
      <c r="C26" s="59">
        <v>2</v>
      </c>
      <c r="D26" s="65">
        <v>4</v>
      </c>
      <c r="E26" s="60">
        <v>3</v>
      </c>
      <c r="F26" s="60">
        <v>2</v>
      </c>
      <c r="G26" s="170" t="s">
        <v>15</v>
      </c>
      <c r="H26" s="176" t="s">
        <v>15</v>
      </c>
      <c r="I26" s="176" t="s">
        <v>15</v>
      </c>
      <c r="J26" s="170" t="s">
        <v>15</v>
      </c>
      <c r="K26" s="170" t="s">
        <v>86</v>
      </c>
      <c r="L26" s="176" t="s">
        <v>15</v>
      </c>
      <c r="M26" s="228" t="s">
        <v>15</v>
      </c>
    </row>
    <row r="27" spans="1:13" ht="24" customHeight="1">
      <c r="A27" s="93" t="s">
        <v>17</v>
      </c>
      <c r="B27" s="196">
        <v>2</v>
      </c>
      <c r="C27" s="59">
        <v>2</v>
      </c>
      <c r="D27" s="65">
        <v>3</v>
      </c>
      <c r="E27" s="60">
        <v>3</v>
      </c>
      <c r="F27" s="61">
        <v>3</v>
      </c>
      <c r="G27" s="170" t="s">
        <v>15</v>
      </c>
      <c r="H27" s="176" t="s">
        <v>15</v>
      </c>
      <c r="I27" s="176" t="s">
        <v>15</v>
      </c>
      <c r="J27" s="170" t="s">
        <v>15</v>
      </c>
      <c r="K27" s="170" t="s">
        <v>86</v>
      </c>
      <c r="L27" s="176" t="s">
        <v>15</v>
      </c>
      <c r="M27" s="228" t="s">
        <v>15</v>
      </c>
    </row>
    <row r="28" spans="1:13" ht="24" customHeight="1">
      <c r="A28" s="106" t="s">
        <v>18</v>
      </c>
      <c r="B28" s="197">
        <v>0</v>
      </c>
      <c r="C28" s="66">
        <v>0</v>
      </c>
      <c r="D28" s="67">
        <v>0</v>
      </c>
      <c r="E28" s="61">
        <v>0</v>
      </c>
      <c r="F28" s="84">
        <v>2</v>
      </c>
      <c r="G28" s="84">
        <v>1</v>
      </c>
      <c r="H28" s="186">
        <v>1</v>
      </c>
      <c r="I28" s="186">
        <v>0</v>
      </c>
      <c r="J28" s="84">
        <v>0</v>
      </c>
      <c r="K28" s="171">
        <v>0</v>
      </c>
      <c r="L28" s="184">
        <v>1</v>
      </c>
      <c r="M28" s="237">
        <v>0</v>
      </c>
    </row>
    <row r="29" spans="1:13" ht="24" customHeight="1">
      <c r="A29" s="201" t="s">
        <v>24</v>
      </c>
      <c r="B29" s="198">
        <v>39</v>
      </c>
      <c r="C29" s="46">
        <v>37</v>
      </c>
      <c r="D29" s="47">
        <v>34</v>
      </c>
      <c r="E29" s="48">
        <f aca="true" t="shared" si="0" ref="E29:J29">SUM(E20:E28)</f>
        <v>35</v>
      </c>
      <c r="F29" s="48">
        <f t="shared" si="0"/>
        <v>36</v>
      </c>
      <c r="G29" s="48">
        <f t="shared" si="0"/>
        <v>23</v>
      </c>
      <c r="H29" s="108">
        <f t="shared" si="0"/>
        <v>31</v>
      </c>
      <c r="I29" s="108">
        <f t="shared" si="0"/>
        <v>29</v>
      </c>
      <c r="J29" s="48">
        <f t="shared" si="0"/>
        <v>24</v>
      </c>
      <c r="K29" s="224">
        <v>26</v>
      </c>
      <c r="L29" s="182">
        <f>SUM(L20:L28)</f>
        <v>35</v>
      </c>
      <c r="M29" s="238">
        <f>SUM(M20:M28)</f>
        <v>23</v>
      </c>
    </row>
    <row r="30" spans="1:13" ht="24" customHeight="1">
      <c r="A30" s="201" t="s">
        <v>20</v>
      </c>
      <c r="B30" s="198">
        <v>160</v>
      </c>
      <c r="C30" s="46">
        <v>150</v>
      </c>
      <c r="D30" s="47">
        <v>136</v>
      </c>
      <c r="E30" s="48">
        <v>150</v>
      </c>
      <c r="F30" s="50">
        <v>158</v>
      </c>
      <c r="G30" s="50">
        <v>139</v>
      </c>
      <c r="H30" s="187">
        <v>131</v>
      </c>
      <c r="I30" s="187">
        <v>130</v>
      </c>
      <c r="J30" s="50">
        <v>112</v>
      </c>
      <c r="K30" s="224">
        <v>129</v>
      </c>
      <c r="L30" s="242">
        <v>125</v>
      </c>
      <c r="M30" s="239">
        <v>133</v>
      </c>
    </row>
    <row r="31" spans="1:13" ht="24" customHeight="1">
      <c r="A31" s="202" t="s">
        <v>21</v>
      </c>
      <c r="B31" s="198">
        <v>19347</v>
      </c>
      <c r="C31" s="46">
        <v>18248</v>
      </c>
      <c r="D31" s="47">
        <v>17534</v>
      </c>
      <c r="E31" s="50">
        <v>17316</v>
      </c>
      <c r="F31" s="48">
        <v>16721</v>
      </c>
      <c r="G31" s="48">
        <v>16313</v>
      </c>
      <c r="H31" s="108">
        <v>15315</v>
      </c>
      <c r="I31" s="108">
        <v>16170</v>
      </c>
      <c r="J31" s="48">
        <v>15882</v>
      </c>
      <c r="K31" s="49">
        <v>15576</v>
      </c>
      <c r="L31" s="182">
        <v>14891</v>
      </c>
      <c r="M31" s="238">
        <v>14425</v>
      </c>
    </row>
    <row r="32" spans="1:10" ht="14.25">
      <c r="A32" s="10"/>
      <c r="B32" s="2"/>
      <c r="C32" s="2"/>
      <c r="D32" s="2"/>
      <c r="E32" s="2"/>
      <c r="F32" s="2"/>
      <c r="G32" s="2"/>
      <c r="H32" s="2"/>
      <c r="I32" s="2"/>
      <c r="J32" s="2"/>
    </row>
    <row r="33" spans="1:10" ht="14.25">
      <c r="A33" s="17" t="s">
        <v>11</v>
      </c>
      <c r="B33" s="2" t="s">
        <v>25</v>
      </c>
      <c r="C33" s="2"/>
      <c r="D33" s="2" t="s">
        <v>26</v>
      </c>
      <c r="E33" s="2"/>
      <c r="F33" s="2"/>
      <c r="G33" s="2"/>
      <c r="H33" s="2"/>
      <c r="I33" s="2"/>
      <c r="J33" s="2"/>
    </row>
    <row r="34" spans="1:10" ht="14.25">
      <c r="A34" s="17" t="s">
        <v>74</v>
      </c>
      <c r="B34" s="2" t="s">
        <v>27</v>
      </c>
      <c r="C34" s="2"/>
      <c r="D34" s="2" t="s">
        <v>28</v>
      </c>
      <c r="E34" s="2"/>
      <c r="F34" s="2"/>
      <c r="G34" s="2"/>
      <c r="H34" s="2"/>
      <c r="I34" s="2"/>
      <c r="J34" s="2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&amp;R51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showGridLines="0" tabSelected="1" view="pageBreakPreview" zoomScaleSheetLayoutView="100" zoomScalePageLayoutView="0" workbookViewId="0" topLeftCell="A16">
      <selection activeCell="O27" sqref="O27"/>
    </sheetView>
  </sheetViews>
  <sheetFormatPr defaultColWidth="9.00390625" defaultRowHeight="13.5"/>
  <cols>
    <col min="1" max="1" width="10.625" style="0" customWidth="1"/>
    <col min="2" max="2" width="2.625" style="0" hidden="1" customWidth="1"/>
    <col min="3" max="3" width="8.875" style="0" hidden="1" customWidth="1"/>
    <col min="4" max="11" width="8.875" style="0" customWidth="1"/>
  </cols>
  <sheetData>
    <row r="1" spans="1:10" ht="14.2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3" ht="17.25">
      <c r="A2" s="52" t="s">
        <v>36</v>
      </c>
      <c r="B2" s="52"/>
      <c r="C2" s="10"/>
      <c r="D2" s="10"/>
      <c r="E2" s="10"/>
      <c r="F2" s="2"/>
      <c r="G2" s="2"/>
      <c r="H2" s="191"/>
      <c r="I2" s="191"/>
      <c r="J2" s="191"/>
      <c r="K2" s="191"/>
      <c r="M2" s="191" t="s">
        <v>73</v>
      </c>
    </row>
    <row r="3" spans="1:13" ht="24" customHeight="1">
      <c r="A3" s="154" t="s">
        <v>1</v>
      </c>
      <c r="B3" s="155" t="s">
        <v>2</v>
      </c>
      <c r="C3" s="155" t="s">
        <v>3</v>
      </c>
      <c r="D3" s="155" t="s">
        <v>4</v>
      </c>
      <c r="E3" s="152" t="s">
        <v>5</v>
      </c>
      <c r="F3" s="152" t="s">
        <v>6</v>
      </c>
      <c r="G3" s="152" t="s">
        <v>7</v>
      </c>
      <c r="H3" s="155" t="s">
        <v>75</v>
      </c>
      <c r="I3" s="155" t="s">
        <v>78</v>
      </c>
      <c r="J3" s="152" t="s">
        <v>79</v>
      </c>
      <c r="K3" s="152" t="s">
        <v>80</v>
      </c>
      <c r="L3" s="155" t="s">
        <v>81</v>
      </c>
      <c r="M3" s="225" t="s">
        <v>85</v>
      </c>
    </row>
    <row r="4" spans="1:13" ht="24" customHeight="1">
      <c r="A4" s="86" t="s">
        <v>8</v>
      </c>
      <c r="B4" s="87">
        <v>12</v>
      </c>
      <c r="C4" s="87">
        <v>7.4</v>
      </c>
      <c r="D4" s="88">
        <v>8.3</v>
      </c>
      <c r="E4" s="53">
        <f>E20/108844*100000</f>
        <v>6.431222667303664</v>
      </c>
      <c r="F4" s="20">
        <f>F20/108893*100000</f>
        <v>11.938324777533909</v>
      </c>
      <c r="G4" s="20">
        <f>G20/109074*100000</f>
        <v>6.417661404184314</v>
      </c>
      <c r="H4" s="174">
        <f>H20/109074*100000</f>
        <v>7.334470176210646</v>
      </c>
      <c r="I4" s="174">
        <f>I20/109074*100000</f>
        <v>8.251278948236976</v>
      </c>
      <c r="J4" s="192">
        <f>J20/109239*100000</f>
        <v>8.238815807541261</v>
      </c>
      <c r="K4" s="20">
        <f>K20/108779*100000</f>
        <v>4.596475422645915</v>
      </c>
      <c r="L4" s="174">
        <f>L20/108114*100000</f>
        <v>7.399596721978652</v>
      </c>
      <c r="M4" s="226">
        <f>M20/108114*100000</f>
        <v>8.324546312225984</v>
      </c>
    </row>
    <row r="5" spans="1:13" ht="24" customHeight="1">
      <c r="A5" s="89" t="s">
        <v>9</v>
      </c>
      <c r="B5" s="90"/>
      <c r="C5" s="90"/>
      <c r="D5" s="91"/>
      <c r="E5" s="54"/>
      <c r="F5" s="92"/>
      <c r="G5" s="20">
        <f>G21/74983*100000</f>
        <v>6.668178120373951</v>
      </c>
      <c r="H5" s="174">
        <f>H21/74983*100000</f>
        <v>8.001813744448743</v>
      </c>
      <c r="I5" s="174">
        <f>I21/74983*100000</f>
        <v>9.335449368523532</v>
      </c>
      <c r="J5" s="23">
        <f>J21/73214*100000</f>
        <v>0</v>
      </c>
      <c r="K5" s="23">
        <f>K21/72635*100000</f>
        <v>4.130240242307427</v>
      </c>
      <c r="L5" s="232">
        <f>L21/71957*100000</f>
        <v>11.11775087899718</v>
      </c>
      <c r="M5" s="227">
        <f>M21/70914*100000</f>
        <v>7.050793919395323</v>
      </c>
    </row>
    <row r="6" spans="1:13" ht="24" customHeight="1">
      <c r="A6" s="93" t="s">
        <v>10</v>
      </c>
      <c r="B6" s="90">
        <v>7.3</v>
      </c>
      <c r="C6" s="90">
        <v>13.2</v>
      </c>
      <c r="D6" s="91">
        <v>13.3</v>
      </c>
      <c r="E6" s="54">
        <f>E22/67243*100000</f>
        <v>16.35858007524947</v>
      </c>
      <c r="F6" s="20">
        <f>F22/66891*100000</f>
        <v>10.4647859951264</v>
      </c>
      <c r="G6" s="169" t="s">
        <v>29</v>
      </c>
      <c r="H6" s="175" t="s">
        <v>29</v>
      </c>
      <c r="I6" s="175" t="s">
        <v>29</v>
      </c>
      <c r="J6" s="170" t="s">
        <v>29</v>
      </c>
      <c r="K6" s="170" t="s">
        <v>11</v>
      </c>
      <c r="L6" s="176" t="s">
        <v>11</v>
      </c>
      <c r="M6" s="228" t="s">
        <v>11</v>
      </c>
    </row>
    <row r="7" spans="1:13" ht="24" customHeight="1">
      <c r="A7" s="93" t="s">
        <v>12</v>
      </c>
      <c r="B7" s="90">
        <v>9.8</v>
      </c>
      <c r="C7" s="90">
        <v>29.8</v>
      </c>
      <c r="D7" s="91">
        <v>10.1</v>
      </c>
      <c r="E7" s="54">
        <v>0</v>
      </c>
      <c r="F7" s="20">
        <f>F23/9770*100000</f>
        <v>0</v>
      </c>
      <c r="G7" s="170" t="s">
        <v>29</v>
      </c>
      <c r="H7" s="176" t="s">
        <v>29</v>
      </c>
      <c r="I7" s="176" t="s">
        <v>29</v>
      </c>
      <c r="J7" s="170" t="s">
        <v>29</v>
      </c>
      <c r="K7" s="170" t="s">
        <v>11</v>
      </c>
      <c r="L7" s="176" t="s">
        <v>11</v>
      </c>
      <c r="M7" s="228" t="s">
        <v>11</v>
      </c>
    </row>
    <row r="8" spans="1:13" ht="24" customHeight="1">
      <c r="A8" s="93" t="s">
        <v>13</v>
      </c>
      <c r="B8" s="90"/>
      <c r="C8" s="90"/>
      <c r="D8" s="91"/>
      <c r="E8" s="54"/>
      <c r="F8" s="20"/>
      <c r="G8" s="20">
        <f>G24/47202*100000</f>
        <v>4.237108597093344</v>
      </c>
      <c r="H8" s="174">
        <f>H24/47202*100000</f>
        <v>4.237108597093344</v>
      </c>
      <c r="I8" s="174">
        <f>I24/47202*100000</f>
        <v>4.237108597093344</v>
      </c>
      <c r="J8" s="23">
        <f>J24/48281*100000</f>
        <v>6.213624407116671</v>
      </c>
      <c r="K8" s="23">
        <f>K24/48464*100000</f>
        <v>6.190161769560912</v>
      </c>
      <c r="L8" s="232">
        <f>L24/48600*100000</f>
        <v>8.23045267489712</v>
      </c>
      <c r="M8" s="227">
        <f>M24/48743*100000</f>
        <v>4.103153273290523</v>
      </c>
    </row>
    <row r="9" spans="1:13" ht="24" customHeight="1">
      <c r="A9" s="89" t="s">
        <v>14</v>
      </c>
      <c r="B9" s="90">
        <v>0</v>
      </c>
      <c r="C9" s="90">
        <v>0</v>
      </c>
      <c r="D9" s="91">
        <v>0</v>
      </c>
      <c r="E9" s="54">
        <f>E25/15901*100000</f>
        <v>6.2889126470033325</v>
      </c>
      <c r="F9" s="20">
        <f>F25/15845*100000</f>
        <v>0</v>
      </c>
      <c r="G9" s="170" t="s">
        <v>30</v>
      </c>
      <c r="H9" s="176" t="s">
        <v>30</v>
      </c>
      <c r="I9" s="176" t="s">
        <v>30</v>
      </c>
      <c r="J9" s="170" t="s">
        <v>30</v>
      </c>
      <c r="K9" s="170" t="s">
        <v>15</v>
      </c>
      <c r="L9" s="176" t="s">
        <v>15</v>
      </c>
      <c r="M9" s="228" t="s">
        <v>15</v>
      </c>
    </row>
    <row r="10" spans="1:13" ht="24" customHeight="1">
      <c r="A10" s="89" t="s">
        <v>16</v>
      </c>
      <c r="B10" s="90">
        <v>0</v>
      </c>
      <c r="C10" s="90">
        <v>13</v>
      </c>
      <c r="D10" s="91">
        <v>6.4</v>
      </c>
      <c r="E10" s="54">
        <f>E26/15779*100000</f>
        <v>12.675074466062487</v>
      </c>
      <c r="F10" s="20">
        <f>F26/15894*100000</f>
        <v>6.291682395872655</v>
      </c>
      <c r="G10" s="170" t="s">
        <v>30</v>
      </c>
      <c r="H10" s="176" t="s">
        <v>30</v>
      </c>
      <c r="I10" s="176" t="s">
        <v>30</v>
      </c>
      <c r="J10" s="170" t="s">
        <v>30</v>
      </c>
      <c r="K10" s="170" t="s">
        <v>15</v>
      </c>
      <c r="L10" s="176" t="s">
        <v>15</v>
      </c>
      <c r="M10" s="228" t="s">
        <v>15</v>
      </c>
    </row>
    <row r="11" spans="1:13" ht="24" customHeight="1">
      <c r="A11" s="89" t="s">
        <v>17</v>
      </c>
      <c r="B11" s="90">
        <v>7</v>
      </c>
      <c r="C11" s="90">
        <v>6.9</v>
      </c>
      <c r="D11" s="91">
        <v>13.7</v>
      </c>
      <c r="E11" s="54">
        <f>E27/14736*100000</f>
        <v>6.7861020629750275</v>
      </c>
      <c r="F11" s="20">
        <f>F27/14875*100000</f>
        <v>13.445378151260504</v>
      </c>
      <c r="G11" s="170" t="s">
        <v>30</v>
      </c>
      <c r="H11" s="176" t="s">
        <v>30</v>
      </c>
      <c r="I11" s="176" t="s">
        <v>30</v>
      </c>
      <c r="J11" s="170" t="s">
        <v>30</v>
      </c>
      <c r="K11" s="170" t="s">
        <v>15</v>
      </c>
      <c r="L11" s="176" t="s">
        <v>15</v>
      </c>
      <c r="M11" s="228" t="s">
        <v>15</v>
      </c>
    </row>
    <row r="12" spans="1:13" ht="24" customHeight="1">
      <c r="A12" s="94" t="s">
        <v>18</v>
      </c>
      <c r="B12" s="95">
        <v>0</v>
      </c>
      <c r="C12" s="95">
        <v>0</v>
      </c>
      <c r="D12" s="96">
        <v>0</v>
      </c>
      <c r="E12" s="55">
        <v>0</v>
      </c>
      <c r="F12" s="20">
        <f>F28/5399*100000</f>
        <v>37.04389701796629</v>
      </c>
      <c r="G12" s="20">
        <f>G28/5676*100000</f>
        <v>0</v>
      </c>
      <c r="H12" s="174">
        <f>H28/5676*100000</f>
        <v>17.618040873854827</v>
      </c>
      <c r="I12" s="174">
        <f>I28/5676*100000</f>
        <v>0</v>
      </c>
      <c r="J12" s="26">
        <f>J28/6108*100000</f>
        <v>0</v>
      </c>
      <c r="K12" s="26">
        <f>K28/6085*100000</f>
        <v>0</v>
      </c>
      <c r="L12" s="233">
        <f>L28/6114*100000</f>
        <v>16.35590448151783</v>
      </c>
      <c r="M12" s="229">
        <f>M28/6212*100000</f>
        <v>0</v>
      </c>
    </row>
    <row r="13" spans="1:13" ht="24" customHeight="1">
      <c r="A13" s="85" t="s">
        <v>19</v>
      </c>
      <c r="B13" s="97">
        <v>8.4</v>
      </c>
      <c r="C13" s="97">
        <v>9.7</v>
      </c>
      <c r="D13" s="98">
        <v>9.2</v>
      </c>
      <c r="E13" s="9">
        <f>E29/237761*100000</f>
        <v>9.25298934644454</v>
      </c>
      <c r="F13" s="9">
        <f>F29/237567*100000</f>
        <v>10.523347097871337</v>
      </c>
      <c r="G13" s="9">
        <f>G29/236935*100000</f>
        <v>5.908793550973895</v>
      </c>
      <c r="H13" s="97">
        <f>H29/236935*100000</f>
        <v>7.17496359761116</v>
      </c>
      <c r="I13" s="97">
        <f>I29/236935*100000</f>
        <v>7.59702027982358</v>
      </c>
      <c r="J13" s="9">
        <f>J29/236842*100000</f>
        <v>5.066668918519519</v>
      </c>
      <c r="K13" s="9">
        <f>K29/235963*100000</f>
        <v>4.661747816394943</v>
      </c>
      <c r="L13" s="97">
        <f>L29/234785*100000</f>
        <v>8.944353344549269</v>
      </c>
      <c r="M13" s="230">
        <f>M29/233983*100000</f>
        <v>6.838103622912775</v>
      </c>
    </row>
    <row r="14" spans="1:13" ht="24" customHeight="1">
      <c r="A14" s="85" t="s">
        <v>20</v>
      </c>
      <c r="B14" s="97">
        <v>7.3</v>
      </c>
      <c r="C14" s="97">
        <v>6.9</v>
      </c>
      <c r="D14" s="98">
        <v>6.4</v>
      </c>
      <c r="E14" s="9">
        <f>E30/1180*100</f>
        <v>7.711864406779662</v>
      </c>
      <c r="F14" s="30">
        <f>F30/1179*100</f>
        <v>7.20949957591179</v>
      </c>
      <c r="G14" s="30">
        <f>G30/1173994*100000</f>
        <v>7.2402414322390065</v>
      </c>
      <c r="H14" s="177">
        <f>H30/1173994*100000</f>
        <v>5.877372456758723</v>
      </c>
      <c r="I14" s="177">
        <f>I30/1173994*100000</f>
        <v>6.7291655664339</v>
      </c>
      <c r="J14" s="30">
        <f>J30/1170414*100000</f>
        <v>5.382710733125202</v>
      </c>
      <c r="K14" s="30">
        <f>K30/1166656*100000</f>
        <v>6.514345274013933</v>
      </c>
      <c r="L14" s="177">
        <f>L30/1164447*100000</f>
        <v>4.122128357924406</v>
      </c>
      <c r="M14" s="231">
        <f>M30/1166315*100000</f>
        <v>6.516249898183595</v>
      </c>
    </row>
    <row r="15" spans="1:13" ht="24" customHeight="1">
      <c r="A15" s="85" t="s">
        <v>21</v>
      </c>
      <c r="B15" s="97">
        <v>10.4</v>
      </c>
      <c r="C15" s="97">
        <v>9.9</v>
      </c>
      <c r="D15" s="98">
        <v>9.4</v>
      </c>
      <c r="E15" s="9">
        <v>9.3</v>
      </c>
      <c r="F15" s="9">
        <v>9</v>
      </c>
      <c r="G15" s="9">
        <f>G31/127756*100</f>
        <v>8.85907511193212</v>
      </c>
      <c r="H15" s="97">
        <f>H31/127756*100</f>
        <v>8.212530135570931</v>
      </c>
      <c r="I15" s="97">
        <f>I31/127756*100</f>
        <v>7.987100410156861</v>
      </c>
      <c r="J15" s="9">
        <f>J31/127771*100</f>
        <v>7.677015911278772</v>
      </c>
      <c r="K15" s="9">
        <f>K31/127692*100</f>
        <v>7.55803026031388</v>
      </c>
      <c r="L15" s="97">
        <f>L31/126371*100</f>
        <v>5.433999889215089</v>
      </c>
      <c r="M15" s="230">
        <f>M31/127799*100</f>
        <v>6.771570982558549</v>
      </c>
    </row>
    <row r="16" spans="1:10" ht="14.25">
      <c r="A16" s="76"/>
      <c r="B16" s="99"/>
      <c r="C16" s="100"/>
      <c r="D16" s="101"/>
      <c r="E16" s="101"/>
      <c r="F16" s="10"/>
      <c r="G16" s="10"/>
      <c r="H16" s="10"/>
      <c r="I16" s="10"/>
      <c r="J16" s="10"/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3" ht="17.25">
      <c r="A18" s="52" t="s">
        <v>37</v>
      </c>
      <c r="B18" s="2"/>
      <c r="C18" s="2"/>
      <c r="D18" s="10"/>
      <c r="E18" s="10"/>
      <c r="F18" s="2"/>
      <c r="G18" s="2"/>
      <c r="H18" s="12"/>
      <c r="I18" s="12"/>
      <c r="J18" s="12"/>
      <c r="K18" s="12"/>
      <c r="M18" s="12" t="s">
        <v>23</v>
      </c>
    </row>
    <row r="19" spans="1:13" ht="24" customHeight="1">
      <c r="A19" s="156" t="s">
        <v>1</v>
      </c>
      <c r="B19" s="155" t="s">
        <v>2</v>
      </c>
      <c r="C19" s="155" t="s">
        <v>3</v>
      </c>
      <c r="D19" s="155" t="s">
        <v>4</v>
      </c>
      <c r="E19" s="152" t="s">
        <v>5</v>
      </c>
      <c r="F19" s="152" t="s">
        <v>6</v>
      </c>
      <c r="G19" s="152" t="s">
        <v>7</v>
      </c>
      <c r="H19" s="155" t="s">
        <v>75</v>
      </c>
      <c r="I19" s="155" t="s">
        <v>78</v>
      </c>
      <c r="J19" s="152" t="s">
        <v>79</v>
      </c>
      <c r="K19" s="222" t="s">
        <v>80</v>
      </c>
      <c r="L19" s="240" t="s">
        <v>81</v>
      </c>
      <c r="M19" s="234" t="s">
        <v>85</v>
      </c>
    </row>
    <row r="20" spans="1:13" ht="24" customHeight="1">
      <c r="A20" s="103" t="s">
        <v>8</v>
      </c>
      <c r="B20" s="104">
        <v>13</v>
      </c>
      <c r="C20" s="104">
        <v>8</v>
      </c>
      <c r="D20" s="104">
        <v>9</v>
      </c>
      <c r="E20" s="57">
        <v>7</v>
      </c>
      <c r="F20" s="83">
        <v>13</v>
      </c>
      <c r="G20" s="83">
        <v>7</v>
      </c>
      <c r="H20" s="185">
        <v>8</v>
      </c>
      <c r="I20" s="185">
        <v>9</v>
      </c>
      <c r="J20" s="83">
        <v>9</v>
      </c>
      <c r="K20" s="223">
        <v>5</v>
      </c>
      <c r="L20" s="241">
        <v>8</v>
      </c>
      <c r="M20" s="235">
        <v>9</v>
      </c>
    </row>
    <row r="21" spans="1:13" ht="24" customHeight="1">
      <c r="A21" s="93" t="s">
        <v>9</v>
      </c>
      <c r="B21" s="105"/>
      <c r="C21" s="105"/>
      <c r="D21" s="105"/>
      <c r="E21" s="60"/>
      <c r="F21" s="60"/>
      <c r="G21" s="60">
        <v>5</v>
      </c>
      <c r="H21" s="105">
        <v>6</v>
      </c>
      <c r="I21" s="105">
        <v>7</v>
      </c>
      <c r="J21" s="60">
        <v>0</v>
      </c>
      <c r="K21" s="39">
        <v>3</v>
      </c>
      <c r="L21" s="179">
        <v>8</v>
      </c>
      <c r="M21" s="236">
        <v>5</v>
      </c>
    </row>
    <row r="22" spans="1:13" ht="24" customHeight="1">
      <c r="A22" s="93" t="s">
        <v>10</v>
      </c>
      <c r="B22" s="105">
        <v>5</v>
      </c>
      <c r="C22" s="105">
        <v>9</v>
      </c>
      <c r="D22" s="105">
        <v>9</v>
      </c>
      <c r="E22" s="60">
        <v>11</v>
      </c>
      <c r="F22" s="60">
        <v>7</v>
      </c>
      <c r="G22" s="169" t="s">
        <v>29</v>
      </c>
      <c r="H22" s="175" t="s">
        <v>29</v>
      </c>
      <c r="I22" s="175" t="s">
        <v>29</v>
      </c>
      <c r="J22" s="169" t="s">
        <v>29</v>
      </c>
      <c r="K22" s="170" t="s">
        <v>11</v>
      </c>
      <c r="L22" s="176" t="s">
        <v>11</v>
      </c>
      <c r="M22" s="228" t="s">
        <v>11</v>
      </c>
    </row>
    <row r="23" spans="1:13" ht="24" customHeight="1">
      <c r="A23" s="93" t="s">
        <v>12</v>
      </c>
      <c r="B23" s="105">
        <v>1</v>
      </c>
      <c r="C23" s="105">
        <v>3</v>
      </c>
      <c r="D23" s="105">
        <v>1</v>
      </c>
      <c r="E23" s="60">
        <v>0</v>
      </c>
      <c r="F23" s="60">
        <v>0</v>
      </c>
      <c r="G23" s="170" t="s">
        <v>29</v>
      </c>
      <c r="H23" s="176" t="s">
        <v>29</v>
      </c>
      <c r="I23" s="176" t="s">
        <v>29</v>
      </c>
      <c r="J23" s="170" t="s">
        <v>29</v>
      </c>
      <c r="K23" s="170" t="s">
        <v>11</v>
      </c>
      <c r="L23" s="176" t="s">
        <v>11</v>
      </c>
      <c r="M23" s="228" t="s">
        <v>11</v>
      </c>
    </row>
    <row r="24" spans="1:13" ht="24" customHeight="1">
      <c r="A24" s="93" t="s">
        <v>13</v>
      </c>
      <c r="B24" s="105"/>
      <c r="C24" s="105"/>
      <c r="D24" s="105"/>
      <c r="E24" s="60"/>
      <c r="F24" s="60"/>
      <c r="G24" s="60">
        <v>2</v>
      </c>
      <c r="H24" s="105">
        <v>2</v>
      </c>
      <c r="I24" s="105">
        <v>2</v>
      </c>
      <c r="J24" s="60">
        <v>3</v>
      </c>
      <c r="K24" s="39">
        <v>3</v>
      </c>
      <c r="L24" s="179">
        <v>4</v>
      </c>
      <c r="M24" s="236">
        <v>2</v>
      </c>
    </row>
    <row r="25" spans="1:13" ht="24" customHeight="1">
      <c r="A25" s="93" t="s">
        <v>14</v>
      </c>
      <c r="B25" s="105">
        <v>0</v>
      </c>
      <c r="C25" s="105">
        <v>0</v>
      </c>
      <c r="D25" s="105">
        <v>0</v>
      </c>
      <c r="E25" s="60">
        <v>1</v>
      </c>
      <c r="F25" s="60">
        <v>0</v>
      </c>
      <c r="G25" s="170" t="s">
        <v>30</v>
      </c>
      <c r="H25" s="176" t="s">
        <v>30</v>
      </c>
      <c r="I25" s="176" t="s">
        <v>30</v>
      </c>
      <c r="J25" s="170" t="s">
        <v>30</v>
      </c>
      <c r="K25" s="170" t="s">
        <v>15</v>
      </c>
      <c r="L25" s="176" t="s">
        <v>15</v>
      </c>
      <c r="M25" s="228" t="s">
        <v>15</v>
      </c>
    </row>
    <row r="26" spans="1:13" ht="24" customHeight="1">
      <c r="A26" s="93" t="s">
        <v>16</v>
      </c>
      <c r="B26" s="105">
        <v>0</v>
      </c>
      <c r="C26" s="105">
        <v>2</v>
      </c>
      <c r="D26" s="105">
        <v>1</v>
      </c>
      <c r="E26" s="60">
        <v>2</v>
      </c>
      <c r="F26" s="60">
        <v>1</v>
      </c>
      <c r="G26" s="170" t="s">
        <v>30</v>
      </c>
      <c r="H26" s="176" t="s">
        <v>30</v>
      </c>
      <c r="I26" s="176" t="s">
        <v>30</v>
      </c>
      <c r="J26" s="170" t="s">
        <v>30</v>
      </c>
      <c r="K26" s="170" t="s">
        <v>15</v>
      </c>
      <c r="L26" s="176" t="s">
        <v>15</v>
      </c>
      <c r="M26" s="228" t="s">
        <v>15</v>
      </c>
    </row>
    <row r="27" spans="1:13" ht="24" customHeight="1">
      <c r="A27" s="93" t="s">
        <v>17</v>
      </c>
      <c r="B27" s="105">
        <v>1</v>
      </c>
      <c r="C27" s="105">
        <v>1</v>
      </c>
      <c r="D27" s="105">
        <v>2</v>
      </c>
      <c r="E27" s="60">
        <v>1</v>
      </c>
      <c r="F27" s="61">
        <v>2</v>
      </c>
      <c r="G27" s="170" t="s">
        <v>30</v>
      </c>
      <c r="H27" s="176" t="s">
        <v>30</v>
      </c>
      <c r="I27" s="176" t="s">
        <v>30</v>
      </c>
      <c r="J27" s="170" t="s">
        <v>30</v>
      </c>
      <c r="K27" s="170" t="s">
        <v>15</v>
      </c>
      <c r="L27" s="176" t="s">
        <v>15</v>
      </c>
      <c r="M27" s="228" t="s">
        <v>15</v>
      </c>
    </row>
    <row r="28" spans="1:13" ht="24" customHeight="1">
      <c r="A28" s="106" t="s">
        <v>18</v>
      </c>
      <c r="B28" s="107">
        <v>0</v>
      </c>
      <c r="C28" s="107">
        <v>0</v>
      </c>
      <c r="D28" s="107">
        <v>0</v>
      </c>
      <c r="E28" s="61">
        <v>0</v>
      </c>
      <c r="F28" s="84">
        <v>2</v>
      </c>
      <c r="G28" s="84">
        <v>0</v>
      </c>
      <c r="H28" s="186">
        <v>1</v>
      </c>
      <c r="I28" s="186">
        <v>0</v>
      </c>
      <c r="J28" s="84">
        <v>0</v>
      </c>
      <c r="K28" s="171">
        <v>0</v>
      </c>
      <c r="L28" s="184">
        <v>1</v>
      </c>
      <c r="M28" s="237">
        <v>0</v>
      </c>
    </row>
    <row r="29" spans="1:13" ht="24" customHeight="1">
      <c r="A29" s="102" t="s">
        <v>24</v>
      </c>
      <c r="B29" s="108">
        <v>20</v>
      </c>
      <c r="C29" s="108">
        <v>23</v>
      </c>
      <c r="D29" s="108">
        <v>22</v>
      </c>
      <c r="E29" s="48">
        <f aca="true" t="shared" si="0" ref="E29:K29">SUM(E20:E28)</f>
        <v>22</v>
      </c>
      <c r="F29" s="48">
        <f t="shared" si="0"/>
        <v>25</v>
      </c>
      <c r="G29" s="48">
        <f t="shared" si="0"/>
        <v>14</v>
      </c>
      <c r="H29" s="108">
        <f t="shared" si="0"/>
        <v>17</v>
      </c>
      <c r="I29" s="108">
        <f t="shared" si="0"/>
        <v>18</v>
      </c>
      <c r="J29" s="48">
        <f t="shared" si="0"/>
        <v>12</v>
      </c>
      <c r="K29" s="224">
        <f t="shared" si="0"/>
        <v>11</v>
      </c>
      <c r="L29" s="182">
        <f>SUM(L20:L28)</f>
        <v>21</v>
      </c>
      <c r="M29" s="238">
        <f>SUM(M20:M28)</f>
        <v>16</v>
      </c>
    </row>
    <row r="30" spans="1:13" ht="24" customHeight="1">
      <c r="A30" s="102" t="s">
        <v>20</v>
      </c>
      <c r="B30" s="108">
        <v>86</v>
      </c>
      <c r="C30" s="108">
        <v>82</v>
      </c>
      <c r="D30" s="108">
        <v>75</v>
      </c>
      <c r="E30" s="48">
        <v>91</v>
      </c>
      <c r="F30" s="50">
        <v>85</v>
      </c>
      <c r="G30" s="50">
        <v>85</v>
      </c>
      <c r="H30" s="187">
        <v>69</v>
      </c>
      <c r="I30" s="187">
        <v>79</v>
      </c>
      <c r="J30" s="50">
        <v>63</v>
      </c>
      <c r="K30" s="224">
        <v>76</v>
      </c>
      <c r="L30" s="242">
        <v>48</v>
      </c>
      <c r="M30" s="239">
        <v>76</v>
      </c>
    </row>
    <row r="31" spans="1:13" ht="24" customHeight="1">
      <c r="A31" s="102" t="s">
        <v>21</v>
      </c>
      <c r="B31" s="108">
        <v>13220</v>
      </c>
      <c r="C31" s="108">
        <v>12656</v>
      </c>
      <c r="D31" s="108">
        <v>11933</v>
      </c>
      <c r="E31" s="48">
        <v>11857</v>
      </c>
      <c r="F31" s="48">
        <v>11445</v>
      </c>
      <c r="G31" s="48">
        <v>11318</v>
      </c>
      <c r="H31" s="108">
        <v>10492</v>
      </c>
      <c r="I31" s="108">
        <v>10204</v>
      </c>
      <c r="J31" s="48">
        <v>9809</v>
      </c>
      <c r="K31" s="49">
        <v>9651</v>
      </c>
      <c r="L31" s="182">
        <v>6867</v>
      </c>
      <c r="M31" s="238">
        <v>8654</v>
      </c>
    </row>
    <row r="32" spans="1:10" ht="14.25">
      <c r="A32" s="10"/>
      <c r="B32" s="2"/>
      <c r="C32" s="2"/>
      <c r="D32" s="2"/>
      <c r="E32" s="2"/>
      <c r="F32" s="2"/>
      <c r="G32" s="2"/>
      <c r="H32" s="2"/>
      <c r="I32" s="2"/>
      <c r="J32" s="2"/>
    </row>
    <row r="33" spans="1:10" ht="14.25">
      <c r="A33" s="17" t="s">
        <v>11</v>
      </c>
      <c r="B33" s="2" t="s">
        <v>25</v>
      </c>
      <c r="C33" s="2"/>
      <c r="D33" s="2" t="s">
        <v>26</v>
      </c>
      <c r="E33" s="2"/>
      <c r="F33" s="2"/>
      <c r="G33" s="2"/>
      <c r="H33" s="2"/>
      <c r="I33" s="2"/>
      <c r="J33" s="2"/>
    </row>
    <row r="34" spans="1:10" ht="14.25">
      <c r="A34" s="17" t="s">
        <v>74</v>
      </c>
      <c r="B34" s="2" t="s">
        <v>27</v>
      </c>
      <c r="C34" s="2"/>
      <c r="D34" s="2" t="s">
        <v>28</v>
      </c>
      <c r="E34" s="2"/>
      <c r="F34" s="2"/>
      <c r="G34" s="2"/>
      <c r="H34" s="2"/>
      <c r="I34" s="2"/>
      <c r="J34" s="2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5" r:id="rId1"/>
  <headerFooter alignWithMargins="0">
    <oddFooter>&amp;R52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PageLayoutView="0" workbookViewId="0" topLeftCell="A13">
      <selection activeCell="O27" sqref="O27"/>
    </sheetView>
  </sheetViews>
  <sheetFormatPr defaultColWidth="9.00390625" defaultRowHeight="13.5"/>
  <cols>
    <col min="1" max="1" width="9.00390625" style="111" customWidth="1"/>
    <col min="2" max="2" width="17.25390625" style="111" bestFit="1" customWidth="1"/>
    <col min="3" max="8" width="9.625" style="111" customWidth="1"/>
    <col min="9" max="16384" width="9.00390625" style="111" customWidth="1"/>
  </cols>
  <sheetData>
    <row r="1" spans="1:8" ht="19.5" customHeight="1">
      <c r="A1" s="109" t="s">
        <v>82</v>
      </c>
      <c r="B1" s="110"/>
      <c r="C1" s="110"/>
      <c r="D1" s="110"/>
      <c r="E1" s="110"/>
      <c r="F1" s="110"/>
      <c r="G1" s="110"/>
      <c r="H1" s="110"/>
    </row>
    <row r="2" spans="1:8" ht="19.5" customHeight="1">
      <c r="A2" s="110"/>
      <c r="B2" s="110"/>
      <c r="C2" s="110"/>
      <c r="D2" s="110"/>
      <c r="E2" s="110"/>
      <c r="F2" s="110"/>
      <c r="G2" s="110"/>
      <c r="H2" s="110"/>
    </row>
    <row r="3" spans="1:8" ht="19.5" customHeight="1">
      <c r="A3" s="112" t="s">
        <v>38</v>
      </c>
      <c r="B3" s="113" t="s">
        <v>39</v>
      </c>
      <c r="C3" s="110"/>
      <c r="D3" s="110"/>
      <c r="E3" s="110"/>
      <c r="F3" s="110"/>
      <c r="G3" s="110"/>
      <c r="H3" s="114" t="s">
        <v>83</v>
      </c>
    </row>
    <row r="4" spans="1:8" ht="19.5" customHeight="1">
      <c r="A4" s="157"/>
      <c r="B4" s="158" t="s">
        <v>40</v>
      </c>
      <c r="C4" s="257" t="s">
        <v>41</v>
      </c>
      <c r="D4" s="258"/>
      <c r="E4" s="259"/>
      <c r="F4" s="159" t="s">
        <v>42</v>
      </c>
      <c r="G4" s="247" t="s">
        <v>43</v>
      </c>
      <c r="H4" s="245" t="s">
        <v>44</v>
      </c>
    </row>
    <row r="5" spans="1:8" ht="19.5" customHeight="1">
      <c r="A5" s="160" t="s">
        <v>45</v>
      </c>
      <c r="B5" s="161"/>
      <c r="C5" s="162" t="s">
        <v>46</v>
      </c>
      <c r="D5" s="163" t="s">
        <v>77</v>
      </c>
      <c r="E5" s="164" t="s">
        <v>47</v>
      </c>
      <c r="F5" s="165"/>
      <c r="G5" s="248"/>
      <c r="H5" s="246"/>
    </row>
    <row r="6" spans="1:8" ht="19.5" customHeight="1">
      <c r="A6" s="254" t="s">
        <v>48</v>
      </c>
      <c r="B6" s="116" t="s">
        <v>49</v>
      </c>
      <c r="C6" s="117" t="s">
        <v>50</v>
      </c>
      <c r="D6" s="118" t="s">
        <v>50</v>
      </c>
      <c r="E6" s="119" t="s">
        <v>50</v>
      </c>
      <c r="F6" s="120" t="s">
        <v>50</v>
      </c>
      <c r="G6" s="249" t="s">
        <v>50</v>
      </c>
      <c r="H6" s="119" t="s">
        <v>50</v>
      </c>
    </row>
    <row r="7" spans="1:8" ht="19.5" customHeight="1">
      <c r="A7" s="255"/>
      <c r="B7" s="121" t="s">
        <v>51</v>
      </c>
      <c r="C7" s="122" t="s">
        <v>50</v>
      </c>
      <c r="D7" s="123" t="s">
        <v>50</v>
      </c>
      <c r="E7" s="124" t="s">
        <v>50</v>
      </c>
      <c r="F7" s="125" t="s">
        <v>50</v>
      </c>
      <c r="G7" s="250" t="s">
        <v>50</v>
      </c>
      <c r="H7" s="124" t="s">
        <v>50</v>
      </c>
    </row>
    <row r="8" spans="1:8" ht="19.5" customHeight="1">
      <c r="A8" s="255"/>
      <c r="B8" s="121" t="s">
        <v>52</v>
      </c>
      <c r="C8" s="122" t="s">
        <v>50</v>
      </c>
      <c r="D8" s="123" t="s">
        <v>50</v>
      </c>
      <c r="E8" s="124" t="s">
        <v>50</v>
      </c>
      <c r="F8" s="125" t="s">
        <v>50</v>
      </c>
      <c r="G8" s="250" t="s">
        <v>50</v>
      </c>
      <c r="H8" s="124" t="s">
        <v>50</v>
      </c>
    </row>
    <row r="9" spans="1:8" ht="19.5" customHeight="1">
      <c r="A9" s="255"/>
      <c r="B9" s="121" t="s">
        <v>53</v>
      </c>
      <c r="C9" s="122" t="s">
        <v>50</v>
      </c>
      <c r="D9" s="123" t="s">
        <v>50</v>
      </c>
      <c r="E9" s="124" t="s">
        <v>50</v>
      </c>
      <c r="F9" s="125" t="s">
        <v>50</v>
      </c>
      <c r="G9" s="250" t="s">
        <v>50</v>
      </c>
      <c r="H9" s="124" t="s">
        <v>50</v>
      </c>
    </row>
    <row r="10" spans="1:8" ht="19.5" customHeight="1">
      <c r="A10" s="256"/>
      <c r="B10" s="126" t="s">
        <v>54</v>
      </c>
      <c r="C10" s="127" t="s">
        <v>50</v>
      </c>
      <c r="D10" s="128" t="s">
        <v>50</v>
      </c>
      <c r="E10" s="129" t="s">
        <v>50</v>
      </c>
      <c r="F10" s="172" t="s">
        <v>50</v>
      </c>
      <c r="G10" s="251" t="s">
        <v>50</v>
      </c>
      <c r="H10" s="129" t="s">
        <v>50</v>
      </c>
    </row>
    <row r="11" spans="1:8" ht="19.5" customHeight="1">
      <c r="A11" s="260" t="s">
        <v>55</v>
      </c>
      <c r="B11" s="260"/>
      <c r="C11" s="130">
        <v>1812</v>
      </c>
      <c r="D11" s="128">
        <v>5</v>
      </c>
      <c r="E11" s="132" t="s">
        <v>50</v>
      </c>
      <c r="F11" s="133" t="s">
        <v>50</v>
      </c>
      <c r="G11" s="252" t="s">
        <v>50</v>
      </c>
      <c r="H11" s="132" t="s">
        <v>50</v>
      </c>
    </row>
    <row r="12" spans="1:8" ht="19.5" customHeight="1">
      <c r="A12" s="260" t="s">
        <v>56</v>
      </c>
      <c r="B12" s="260"/>
      <c r="C12" s="130" t="s">
        <v>50</v>
      </c>
      <c r="D12" s="131" t="s">
        <v>50</v>
      </c>
      <c r="E12" s="132">
        <v>11195</v>
      </c>
      <c r="F12" s="133">
        <v>2461</v>
      </c>
      <c r="G12" s="252">
        <v>4224</v>
      </c>
      <c r="H12" s="132">
        <v>637</v>
      </c>
    </row>
    <row r="13" spans="1:8" ht="19.5" customHeight="1">
      <c r="A13" s="260" t="s">
        <v>57</v>
      </c>
      <c r="B13" s="260"/>
      <c r="C13" s="130" t="s">
        <v>50</v>
      </c>
      <c r="D13" s="131" t="s">
        <v>50</v>
      </c>
      <c r="E13" s="132">
        <v>151</v>
      </c>
      <c r="F13" s="133">
        <v>176</v>
      </c>
      <c r="G13" s="252">
        <v>5474</v>
      </c>
      <c r="H13" s="132">
        <v>1193</v>
      </c>
    </row>
    <row r="14" spans="1:8" ht="19.5" customHeight="1">
      <c r="A14" s="110"/>
      <c r="B14" s="110"/>
      <c r="C14" s="110"/>
      <c r="D14" s="110"/>
      <c r="E14" s="110"/>
      <c r="F14" s="110"/>
      <c r="G14" s="110"/>
      <c r="H14" s="110"/>
    </row>
    <row r="15" spans="1:8" ht="19.5" customHeight="1">
      <c r="A15" s="112" t="s">
        <v>58</v>
      </c>
      <c r="B15" s="113" t="s">
        <v>59</v>
      </c>
      <c r="C15" s="110"/>
      <c r="D15" s="110"/>
      <c r="E15" s="110"/>
      <c r="F15" s="110"/>
      <c r="G15" s="114" t="s">
        <v>84</v>
      </c>
      <c r="H15" s="110"/>
    </row>
    <row r="16" spans="1:8" ht="35.25" customHeight="1">
      <c r="A16" s="261" t="s">
        <v>60</v>
      </c>
      <c r="B16" s="261"/>
      <c r="C16" s="166" t="s">
        <v>61</v>
      </c>
      <c r="D16" s="166" t="s">
        <v>62</v>
      </c>
      <c r="E16" s="166" t="s">
        <v>63</v>
      </c>
      <c r="F16" s="167" t="s">
        <v>64</v>
      </c>
      <c r="G16" s="168" t="s">
        <v>71</v>
      </c>
      <c r="H16" s="110"/>
    </row>
    <row r="17" spans="1:8" ht="19.5" customHeight="1">
      <c r="A17" s="253" t="s">
        <v>65</v>
      </c>
      <c r="B17" s="134" t="s">
        <v>66</v>
      </c>
      <c r="C17" s="135">
        <f>SUM(C18:C21)</f>
        <v>53057</v>
      </c>
      <c r="D17" s="135">
        <f>SUM(D18:D21)</f>
        <v>11346</v>
      </c>
      <c r="E17" s="136">
        <f aca="true" t="shared" si="0" ref="E17:E26">D17/C17</f>
        <v>0.21384548692915167</v>
      </c>
      <c r="F17" s="134">
        <v>0</v>
      </c>
      <c r="G17" s="134">
        <f>SUM(G18:G21)</f>
        <v>0</v>
      </c>
      <c r="H17" s="110"/>
    </row>
    <row r="18" spans="1:8" ht="19.5" customHeight="1">
      <c r="A18" s="253"/>
      <c r="B18" s="137" t="s">
        <v>67</v>
      </c>
      <c r="C18" s="138">
        <v>22228</v>
      </c>
      <c r="D18" s="138">
        <v>6516</v>
      </c>
      <c r="E18" s="139">
        <f t="shared" si="0"/>
        <v>0.2931437826165197</v>
      </c>
      <c r="F18" s="137">
        <v>0</v>
      </c>
      <c r="G18" s="137">
        <v>0</v>
      </c>
      <c r="H18" s="110"/>
    </row>
    <row r="19" spans="1:8" ht="19.5" customHeight="1">
      <c r="A19" s="253"/>
      <c r="B19" s="140" t="s">
        <v>68</v>
      </c>
      <c r="C19" s="189">
        <v>19570</v>
      </c>
      <c r="D19" s="141">
        <v>2156</v>
      </c>
      <c r="E19" s="142">
        <f t="shared" si="0"/>
        <v>0.11016862544711292</v>
      </c>
      <c r="F19" s="140">
        <v>0</v>
      </c>
      <c r="G19" s="140">
        <v>0</v>
      </c>
      <c r="H19" s="110"/>
    </row>
    <row r="20" spans="1:8" ht="19.5" customHeight="1">
      <c r="A20" s="253"/>
      <c r="B20" s="140" t="s">
        <v>69</v>
      </c>
      <c r="C20" s="141">
        <v>10177</v>
      </c>
      <c r="D20" s="141">
        <v>2457</v>
      </c>
      <c r="E20" s="143">
        <f t="shared" si="0"/>
        <v>0.24142674658543775</v>
      </c>
      <c r="F20" s="140">
        <v>0</v>
      </c>
      <c r="G20" s="140">
        <v>0</v>
      </c>
      <c r="H20" s="110"/>
    </row>
    <row r="21" spans="1:8" ht="19.5" customHeight="1">
      <c r="A21" s="253"/>
      <c r="B21" s="115" t="s">
        <v>70</v>
      </c>
      <c r="C21" s="144">
        <v>1082</v>
      </c>
      <c r="D21" s="144">
        <v>217</v>
      </c>
      <c r="E21" s="145">
        <f t="shared" si="0"/>
        <v>0.20055452865064696</v>
      </c>
      <c r="F21" s="115">
        <v>0</v>
      </c>
      <c r="G21" s="115">
        <v>0</v>
      </c>
      <c r="H21" s="110"/>
    </row>
    <row r="22" spans="1:8" ht="19.5" customHeight="1">
      <c r="A22" s="254" t="s">
        <v>76</v>
      </c>
      <c r="B22" s="134" t="s">
        <v>66</v>
      </c>
      <c r="C22" s="135">
        <f>SUM(C23:C26)</f>
        <v>1918</v>
      </c>
      <c r="D22" s="135">
        <f>SUM(D23:D26)</f>
        <v>1812</v>
      </c>
      <c r="E22" s="136">
        <f t="shared" si="0"/>
        <v>0.9447340980187695</v>
      </c>
      <c r="F22" s="146"/>
      <c r="G22" s="146"/>
      <c r="H22" s="110"/>
    </row>
    <row r="23" spans="1:8" ht="19.5" customHeight="1">
      <c r="A23" s="255"/>
      <c r="B23" s="137" t="s">
        <v>67</v>
      </c>
      <c r="C23" s="138">
        <v>929</v>
      </c>
      <c r="D23" s="138">
        <v>872</v>
      </c>
      <c r="E23" s="139">
        <f>D23/C23</f>
        <v>0.9386437029063509</v>
      </c>
      <c r="F23" s="147"/>
      <c r="G23" s="147"/>
      <c r="H23" s="110"/>
    </row>
    <row r="24" spans="1:8" ht="19.5" customHeight="1">
      <c r="A24" s="255"/>
      <c r="B24" s="140" t="s">
        <v>68</v>
      </c>
      <c r="C24" s="189">
        <v>475</v>
      </c>
      <c r="D24" s="141">
        <v>448</v>
      </c>
      <c r="E24" s="142">
        <f>D24/C24</f>
        <v>0.9431578947368421</v>
      </c>
      <c r="F24" s="148"/>
      <c r="G24" s="148"/>
      <c r="H24" s="110"/>
    </row>
    <row r="25" spans="1:8" ht="19.5" customHeight="1">
      <c r="A25" s="255"/>
      <c r="B25" s="140" t="s">
        <v>69</v>
      </c>
      <c r="C25" s="141">
        <v>450</v>
      </c>
      <c r="D25" s="141">
        <v>428</v>
      </c>
      <c r="E25" s="143">
        <f>D25/C25</f>
        <v>0.9511111111111111</v>
      </c>
      <c r="F25" s="148"/>
      <c r="G25" s="148"/>
      <c r="H25" s="110"/>
    </row>
    <row r="26" spans="1:8" ht="19.5" customHeight="1">
      <c r="A26" s="256"/>
      <c r="B26" s="115" t="s">
        <v>70</v>
      </c>
      <c r="C26" s="144">
        <v>64</v>
      </c>
      <c r="D26" s="144">
        <v>64</v>
      </c>
      <c r="E26" s="145">
        <f t="shared" si="0"/>
        <v>1</v>
      </c>
      <c r="F26" s="149"/>
      <c r="G26" s="149"/>
      <c r="H26" s="110"/>
    </row>
    <row r="27" spans="1:8" ht="19.5" customHeight="1">
      <c r="A27" s="110"/>
      <c r="B27" s="110"/>
      <c r="C27" s="110"/>
      <c r="D27" s="110"/>
      <c r="E27" s="110"/>
      <c r="F27" s="110"/>
      <c r="G27" s="110"/>
      <c r="H27" s="110"/>
    </row>
    <row r="28" spans="1:8" ht="19.5" customHeight="1">
      <c r="A28" s="110"/>
      <c r="B28" s="110"/>
      <c r="C28" s="110"/>
      <c r="D28" s="110"/>
      <c r="E28" s="110"/>
      <c r="F28" s="110"/>
      <c r="G28" s="110"/>
      <c r="H28" s="110"/>
    </row>
    <row r="29" spans="1:8" ht="19.5" customHeight="1">
      <c r="A29" s="110"/>
      <c r="B29" s="110"/>
      <c r="C29" s="110"/>
      <c r="D29" s="110"/>
      <c r="E29" s="110"/>
      <c r="F29" s="110"/>
      <c r="G29" s="110"/>
      <c r="H29" s="110"/>
    </row>
    <row r="30" spans="1:8" ht="19.5" customHeight="1">
      <c r="A30" s="110"/>
      <c r="B30" s="110"/>
      <c r="C30" s="110"/>
      <c r="D30" s="110"/>
      <c r="E30" s="110"/>
      <c r="F30" s="110"/>
      <c r="G30" s="110"/>
      <c r="H30" s="110"/>
    </row>
    <row r="31" spans="1:8" ht="19.5" customHeight="1">
      <c r="A31" s="110"/>
      <c r="B31" s="110"/>
      <c r="C31" s="110"/>
      <c r="D31" s="110"/>
      <c r="E31" s="110"/>
      <c r="F31" s="110"/>
      <c r="G31" s="110"/>
      <c r="H31" s="110"/>
    </row>
    <row r="32" spans="1:8" ht="19.5" customHeight="1">
      <c r="A32" s="110"/>
      <c r="B32" s="110"/>
      <c r="C32" s="110"/>
      <c r="D32" s="110"/>
      <c r="E32" s="110"/>
      <c r="F32" s="110"/>
      <c r="G32" s="110"/>
      <c r="H32" s="110"/>
    </row>
  </sheetData>
  <sheetProtection/>
  <mergeCells count="8">
    <mergeCell ref="A17:A21"/>
    <mergeCell ref="A22:A26"/>
    <mergeCell ref="C4:E4"/>
    <mergeCell ref="A6:A10"/>
    <mergeCell ref="A11:B11"/>
    <mergeCell ref="A12:B12"/>
    <mergeCell ref="A13:B13"/>
    <mergeCell ref="A16:B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&amp;R53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昭彦</dc:creator>
  <cp:keywords/>
  <dc:description/>
  <cp:lastModifiedBy>tanaka-a</cp:lastModifiedBy>
  <cp:lastPrinted>2013-05-10T04:37:12Z</cp:lastPrinted>
  <dcterms:created xsi:type="dcterms:W3CDTF">2007-01-19T09:42:23Z</dcterms:created>
  <dcterms:modified xsi:type="dcterms:W3CDTF">2013-05-10T04:39:36Z</dcterms:modified>
  <cp:category/>
  <cp:version/>
  <cp:contentType/>
  <cp:contentStatus/>
</cp:coreProperties>
</file>